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heckCompatibility="1" autoCompressPictures="0"/>
  <bookViews>
    <workbookView xWindow="-90" yWindow="-90" windowWidth="19420" windowHeight="11020" tabRatio="503"/>
  </bookViews>
  <sheets>
    <sheet name="INTRO" sheetId="27" r:id="rId1"/>
    <sheet name="CASH_FLOW" sheetId="5" r:id="rId2"/>
    <sheet name="PROFIT_&amp;LOSS OVERVIEW" sheetId="14" r:id="rId3"/>
    <sheet name="PL PER MONTH" sheetId="26" r:id="rId4"/>
    <sheet name="HR_RESOURCES" sheetId="25" r:id="rId5"/>
  </sheets>
  <externalReferences>
    <externalReference r:id="rId6"/>
  </externalReferences>
  <definedNames>
    <definedName name="_xlnm.Print_Area" localSheetId="1">CASH_FLOW!$B$1:$H$44</definedName>
    <definedName name="_xlnm.Print_Area" localSheetId="0">INTRO!$B$3:$Y$25</definedName>
    <definedName name="_xlnm.Print_Area" localSheetId="2">'PROFIT_&amp;LOSS OVERVIEW'!$B$1:$N$36</definedName>
    <definedName name="valuevx">42.314159</definedName>
    <definedName name="vertex42_copyright" hidden="1">"© 2016 Vertex42 LLC"</definedName>
    <definedName name="vertex42_id" hidden="1">"business-plan-workbook.xlsx"</definedName>
    <definedName name="vertex42_title" hidden="1">"Business Plan Template"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5" l="1"/>
  <c r="D27" i="5"/>
  <c r="E10" i="5"/>
  <c r="E12" i="5"/>
  <c r="K93" i="25"/>
  <c r="C93" i="25"/>
  <c r="I91" i="25"/>
  <c r="G91" i="25"/>
  <c r="F91" i="25"/>
  <c r="J91" i="25" s="1"/>
  <c r="I90" i="25"/>
  <c r="H90" i="25"/>
  <c r="G90" i="25"/>
  <c r="F90" i="25"/>
  <c r="J90" i="25" s="1"/>
  <c r="I89" i="25"/>
  <c r="G89" i="25"/>
  <c r="F89" i="25"/>
  <c r="J89" i="25" s="1"/>
  <c r="I88" i="25"/>
  <c r="H88" i="25"/>
  <c r="G88" i="25"/>
  <c r="L88" i="25" s="1"/>
  <c r="F88" i="25"/>
  <c r="J88" i="25" s="1"/>
  <c r="I86" i="25"/>
  <c r="G86" i="25"/>
  <c r="F86" i="25"/>
  <c r="J86" i="25" s="1"/>
  <c r="I85" i="25"/>
  <c r="G85" i="25"/>
  <c r="F85" i="25"/>
  <c r="H85" i="25" s="1"/>
  <c r="I83" i="25"/>
  <c r="G83" i="25"/>
  <c r="F83" i="25"/>
  <c r="J83" i="25" s="1"/>
  <c r="I82" i="25"/>
  <c r="H82" i="25"/>
  <c r="G82" i="25"/>
  <c r="F82" i="25"/>
  <c r="J82" i="25" s="1"/>
  <c r="I81" i="25"/>
  <c r="G81" i="25"/>
  <c r="F81" i="25"/>
  <c r="J81" i="25" s="1"/>
  <c r="I80" i="25"/>
  <c r="G80" i="25"/>
  <c r="F80" i="25"/>
  <c r="H80" i="25" s="1"/>
  <c r="I79" i="25"/>
  <c r="G79" i="25"/>
  <c r="F79" i="25"/>
  <c r="J79" i="25" s="1"/>
  <c r="I78" i="25"/>
  <c r="G78" i="25"/>
  <c r="F78" i="25"/>
  <c r="H78" i="25" s="1"/>
  <c r="I77" i="25"/>
  <c r="G77" i="25"/>
  <c r="F77" i="25"/>
  <c r="J77" i="25" s="1"/>
  <c r="I76" i="25"/>
  <c r="I93" i="25" s="1"/>
  <c r="G76" i="25"/>
  <c r="G93" i="25" s="1"/>
  <c r="F76" i="25"/>
  <c r="H76" i="25" s="1"/>
  <c r="K73" i="25"/>
  <c r="C73" i="25"/>
  <c r="F71" i="25"/>
  <c r="H70" i="25"/>
  <c r="F70" i="25"/>
  <c r="I70" i="25" s="1"/>
  <c r="F69" i="25"/>
  <c r="H68" i="25"/>
  <c r="F68" i="25"/>
  <c r="I68" i="25" s="1"/>
  <c r="F66" i="25"/>
  <c r="H65" i="25"/>
  <c r="F65" i="25"/>
  <c r="I65" i="25" s="1"/>
  <c r="D65" i="25"/>
  <c r="B65" i="25"/>
  <c r="I63" i="25"/>
  <c r="H63" i="25"/>
  <c r="F63" i="25"/>
  <c r="F62" i="25"/>
  <c r="J62" i="25" s="1"/>
  <c r="I61" i="25"/>
  <c r="H61" i="25"/>
  <c r="F61" i="25"/>
  <c r="F60" i="25"/>
  <c r="G60" i="25" s="1"/>
  <c r="I59" i="25"/>
  <c r="H59" i="25"/>
  <c r="F59" i="25"/>
  <c r="F58" i="25"/>
  <c r="I58" i="25" s="1"/>
  <c r="I57" i="25"/>
  <c r="H57" i="25"/>
  <c r="F57" i="25"/>
  <c r="F56" i="25"/>
  <c r="K53" i="25"/>
  <c r="C53" i="25"/>
  <c r="F51" i="25"/>
  <c r="H50" i="25"/>
  <c r="F50" i="25"/>
  <c r="I50" i="25" s="1"/>
  <c r="F49" i="25"/>
  <c r="H48" i="25"/>
  <c r="F48" i="25"/>
  <c r="I48" i="25" s="1"/>
  <c r="F46" i="25"/>
  <c r="H45" i="25"/>
  <c r="F45" i="25"/>
  <c r="I45" i="25" s="1"/>
  <c r="D45" i="25"/>
  <c r="B45" i="25"/>
  <c r="H43" i="25"/>
  <c r="F43" i="25"/>
  <c r="I43" i="25" s="1"/>
  <c r="F42" i="25"/>
  <c r="H41" i="25"/>
  <c r="F41" i="25"/>
  <c r="I41" i="25" s="1"/>
  <c r="F40" i="25"/>
  <c r="H39" i="25"/>
  <c r="F39" i="25"/>
  <c r="I39" i="25" s="1"/>
  <c r="F38" i="25"/>
  <c r="H37" i="25"/>
  <c r="F37" i="25"/>
  <c r="I37" i="25" s="1"/>
  <c r="F36" i="25"/>
  <c r="K33" i="25"/>
  <c r="C33" i="25"/>
  <c r="F31" i="25"/>
  <c r="H30" i="25"/>
  <c r="F30" i="25"/>
  <c r="I30" i="25" s="1"/>
  <c r="F23" i="25"/>
  <c r="F22" i="25"/>
  <c r="I22" i="25" s="1"/>
  <c r="F21" i="25"/>
  <c r="H20" i="25"/>
  <c r="F20" i="25"/>
  <c r="I20" i="25" s="1"/>
  <c r="F19" i="25"/>
  <c r="H18" i="25"/>
  <c r="F18" i="25"/>
  <c r="I18" i="25" s="1"/>
  <c r="F17" i="25"/>
  <c r="F16" i="25"/>
  <c r="I16" i="25" s="1"/>
  <c r="L82" i="25" l="1"/>
  <c r="L90" i="25"/>
  <c r="L80" i="25"/>
  <c r="J76" i="25"/>
  <c r="H77" i="25"/>
  <c r="L77" i="25" s="1"/>
  <c r="J78" i="25"/>
  <c r="L78" i="25" s="1"/>
  <c r="H79" i="25"/>
  <c r="L79" i="25" s="1"/>
  <c r="J80" i="25"/>
  <c r="H81" i="25"/>
  <c r="L81" i="25" s="1"/>
  <c r="H83" i="25"/>
  <c r="L83" i="25" s="1"/>
  <c r="J85" i="25"/>
  <c r="L85" i="25" s="1"/>
  <c r="H86" i="25"/>
  <c r="L86" i="25" s="1"/>
  <c r="H89" i="25"/>
  <c r="L89" i="25" s="1"/>
  <c r="H91" i="25"/>
  <c r="L91" i="25" s="1"/>
  <c r="L76" i="25"/>
  <c r="F93" i="25"/>
  <c r="J56" i="25"/>
  <c r="H56" i="25"/>
  <c r="J57" i="25"/>
  <c r="H58" i="25"/>
  <c r="J59" i="25"/>
  <c r="H60" i="25"/>
  <c r="J61" i="25"/>
  <c r="H62" i="25"/>
  <c r="J63" i="25"/>
  <c r="J65" i="25"/>
  <c r="H66" i="25"/>
  <c r="J68" i="25"/>
  <c r="H69" i="25"/>
  <c r="J70" i="25"/>
  <c r="H71" i="25"/>
  <c r="J58" i="25"/>
  <c r="G56" i="25"/>
  <c r="L56" i="25" s="1"/>
  <c r="G58" i="25"/>
  <c r="L58" i="25"/>
  <c r="G62" i="25"/>
  <c r="L62" i="25" s="1"/>
  <c r="I56" i="25"/>
  <c r="G57" i="25"/>
  <c r="L57" i="25" s="1"/>
  <c r="G59" i="25"/>
  <c r="L59" i="25" s="1"/>
  <c r="I60" i="25"/>
  <c r="G61" i="25"/>
  <c r="L61" i="25" s="1"/>
  <c r="I62" i="25"/>
  <c r="G63" i="25"/>
  <c r="L63" i="25" s="1"/>
  <c r="G65" i="25"/>
  <c r="L65" i="25"/>
  <c r="I66" i="25"/>
  <c r="G68" i="25"/>
  <c r="L68" i="25" s="1"/>
  <c r="I69" i="25"/>
  <c r="G70" i="25"/>
  <c r="L70" i="25" s="1"/>
  <c r="I71" i="25"/>
  <c r="F73" i="25"/>
  <c r="J60" i="25"/>
  <c r="L60" i="25" s="1"/>
  <c r="J66" i="25"/>
  <c r="J69" i="25"/>
  <c r="J71" i="25"/>
  <c r="G66" i="25"/>
  <c r="L66" i="25" s="1"/>
  <c r="G69" i="25"/>
  <c r="L69" i="25" s="1"/>
  <c r="G71" i="25"/>
  <c r="L71" i="25" s="1"/>
  <c r="H38" i="25"/>
  <c r="J39" i="25"/>
  <c r="H40" i="25"/>
  <c r="J41" i="25"/>
  <c r="J43" i="25"/>
  <c r="J45" i="25"/>
  <c r="H46" i="25"/>
  <c r="J48" i="25"/>
  <c r="H49" i="25"/>
  <c r="J50" i="25"/>
  <c r="H51" i="25"/>
  <c r="H36" i="25"/>
  <c r="J37" i="25"/>
  <c r="H42" i="25"/>
  <c r="I36" i="25"/>
  <c r="G37" i="25"/>
  <c r="L37" i="25"/>
  <c r="I38" i="25"/>
  <c r="G39" i="25"/>
  <c r="L39" i="25" s="1"/>
  <c r="I40" i="25"/>
  <c r="G41" i="25"/>
  <c r="L41" i="25"/>
  <c r="I42" i="25"/>
  <c r="G43" i="25"/>
  <c r="L43" i="25"/>
  <c r="G45" i="25"/>
  <c r="L45" i="25" s="1"/>
  <c r="I46" i="25"/>
  <c r="G48" i="25"/>
  <c r="L48" i="25"/>
  <c r="I49" i="25"/>
  <c r="G50" i="25"/>
  <c r="L50" i="25"/>
  <c r="I51" i="25"/>
  <c r="F53" i="25"/>
  <c r="J42" i="25"/>
  <c r="J46" i="25"/>
  <c r="J49" i="25"/>
  <c r="J51" i="25"/>
  <c r="J36" i="25"/>
  <c r="J38" i="25"/>
  <c r="J40" i="25"/>
  <c r="G36" i="25"/>
  <c r="G38" i="25"/>
  <c r="L38" i="25" s="1"/>
  <c r="G40" i="25"/>
  <c r="L40" i="25" s="1"/>
  <c r="G42" i="25"/>
  <c r="L42" i="25" s="1"/>
  <c r="G46" i="25"/>
  <c r="L46" i="25" s="1"/>
  <c r="G49" i="25"/>
  <c r="L49" i="25" s="1"/>
  <c r="G51" i="25"/>
  <c r="L51" i="25" s="1"/>
  <c r="H16" i="25"/>
  <c r="J16" i="25"/>
  <c r="H17" i="25"/>
  <c r="J20" i="25"/>
  <c r="H21" i="25"/>
  <c r="J22" i="25"/>
  <c r="H23" i="25"/>
  <c r="F28" i="25"/>
  <c r="J30" i="25"/>
  <c r="H31" i="25"/>
  <c r="J18" i="25"/>
  <c r="H19" i="25"/>
  <c r="F25" i="25"/>
  <c r="G16" i="25"/>
  <c r="I17" i="25"/>
  <c r="G18" i="25"/>
  <c r="L18" i="25"/>
  <c r="I19" i="25"/>
  <c r="G20" i="25"/>
  <c r="L20" i="25"/>
  <c r="I21" i="25"/>
  <c r="G22" i="25"/>
  <c r="I23" i="25"/>
  <c r="G30" i="25"/>
  <c r="L30" i="25" s="1"/>
  <c r="I31" i="25"/>
  <c r="J17" i="25"/>
  <c r="J21" i="25"/>
  <c r="H22" i="25"/>
  <c r="L22" i="25" s="1"/>
  <c r="J23" i="25"/>
  <c r="F26" i="25"/>
  <c r="F29" i="25"/>
  <c r="J31" i="25"/>
  <c r="J19" i="25"/>
  <c r="G17" i="25"/>
  <c r="L17" i="25" s="1"/>
  <c r="G19" i="25"/>
  <c r="L19" i="25" s="1"/>
  <c r="G21" i="25"/>
  <c r="L21" i="25" s="1"/>
  <c r="G23" i="25"/>
  <c r="L23" i="25" s="1"/>
  <c r="G31" i="25"/>
  <c r="L31" i="25" s="1"/>
  <c r="H93" i="25" l="1"/>
  <c r="J93" i="25"/>
  <c r="L93" i="25"/>
  <c r="L73" i="25"/>
  <c r="I73" i="25"/>
  <c r="H73" i="25"/>
  <c r="G73" i="25"/>
  <c r="J73" i="25"/>
  <c r="J53" i="25"/>
  <c r="G53" i="25"/>
  <c r="H53" i="25"/>
  <c r="I53" i="25"/>
  <c r="L36" i="25"/>
  <c r="L53" i="25" s="1"/>
  <c r="I25" i="25"/>
  <c r="I33" i="25" s="1"/>
  <c r="H25" i="25"/>
  <c r="G25" i="25"/>
  <c r="G33" i="25" s="1"/>
  <c r="J25" i="25"/>
  <c r="J33" i="25" s="1"/>
  <c r="I28" i="25"/>
  <c r="H28" i="25"/>
  <c r="G28" i="25"/>
  <c r="L28" i="25" s="1"/>
  <c r="J28" i="25"/>
  <c r="G26" i="25"/>
  <c r="J26" i="25"/>
  <c r="I26" i="25"/>
  <c r="H26" i="25"/>
  <c r="H33" i="25" s="1"/>
  <c r="F33" i="25"/>
  <c r="G29" i="25"/>
  <c r="J29" i="25"/>
  <c r="I29" i="25"/>
  <c r="H29" i="25"/>
  <c r="L29" i="25" s="1"/>
  <c r="L16" i="25"/>
  <c r="L26" i="25" l="1"/>
  <c r="L25" i="25"/>
  <c r="L33" i="25" s="1"/>
  <c r="U16" i="26" l="1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W122" i="26"/>
  <c r="X122" i="26" s="1"/>
  <c r="Y122" i="26" s="1"/>
  <c r="Z122" i="26" s="1"/>
  <c r="AA122" i="26" s="1"/>
  <c r="AB122" i="26" s="1"/>
  <c r="AC122" i="26" s="1"/>
  <c r="AD122" i="26" s="1"/>
  <c r="AE122" i="26" s="1"/>
  <c r="AF122" i="26" s="1"/>
  <c r="AG122" i="26" s="1"/>
  <c r="AH122" i="26" s="1"/>
  <c r="AI122" i="26" s="1"/>
  <c r="AJ122" i="26" s="1"/>
  <c r="AK122" i="26" s="1"/>
  <c r="AL122" i="26" s="1"/>
  <c r="AM122" i="26" s="1"/>
  <c r="AN122" i="26" s="1"/>
  <c r="AO122" i="26" s="1"/>
  <c r="AP122" i="26" s="1"/>
  <c r="AQ122" i="26" s="1"/>
  <c r="AR122" i="26" s="1"/>
  <c r="AS122" i="26" s="1"/>
  <c r="AT122" i="26" s="1"/>
  <c r="AU122" i="26" s="1"/>
  <c r="AV122" i="26" s="1"/>
  <c r="AW122" i="26" s="1"/>
  <c r="AX122" i="26" s="1"/>
  <c r="AY122" i="26" s="1"/>
  <c r="AZ122" i="26" s="1"/>
  <c r="BA122" i="26" s="1"/>
  <c r="BB122" i="26" s="1"/>
  <c r="BC122" i="26" s="1"/>
  <c r="BD122" i="26" s="1"/>
  <c r="BE122" i="26" s="1"/>
  <c r="BF122" i="26" s="1"/>
  <c r="BG122" i="26" s="1"/>
  <c r="BH122" i="26" s="1"/>
  <c r="BI122" i="26" s="1"/>
  <c r="BJ122" i="26" s="1"/>
  <c r="BK122" i="26" s="1"/>
  <c r="BL122" i="26" s="1"/>
  <c r="BM122" i="26" s="1"/>
  <c r="BN122" i="26" s="1"/>
  <c r="BO122" i="26" s="1"/>
  <c r="BP122" i="26" s="1"/>
  <c r="BQ122" i="26" s="1"/>
  <c r="BR122" i="26" s="1"/>
  <c r="BS122" i="26" s="1"/>
  <c r="BT122" i="26" s="1"/>
  <c r="BU122" i="26" s="1"/>
  <c r="BV122" i="26" s="1"/>
  <c r="BW122" i="26" s="1"/>
  <c r="BX122" i="26" s="1"/>
  <c r="W123" i="26"/>
  <c r="X123" i="26"/>
  <c r="Y123" i="26" s="1"/>
  <c r="Z123" i="26" s="1"/>
  <c r="AA123" i="26" s="1"/>
  <c r="AB123" i="26" s="1"/>
  <c r="AC123" i="26" s="1"/>
  <c r="AD123" i="26" s="1"/>
  <c r="AE123" i="26" s="1"/>
  <c r="AF123" i="26" s="1"/>
  <c r="AG123" i="26" s="1"/>
  <c r="AH123" i="26" s="1"/>
  <c r="AI123" i="26" s="1"/>
  <c r="AJ123" i="26" s="1"/>
  <c r="AK123" i="26" s="1"/>
  <c r="AL123" i="26" s="1"/>
  <c r="AM123" i="26" s="1"/>
  <c r="AN123" i="26" s="1"/>
  <c r="AO123" i="26" s="1"/>
  <c r="AP123" i="26" s="1"/>
  <c r="AQ123" i="26" s="1"/>
  <c r="AR123" i="26" s="1"/>
  <c r="AS123" i="26" s="1"/>
  <c r="AT123" i="26" s="1"/>
  <c r="AU123" i="26" s="1"/>
  <c r="AV123" i="26" s="1"/>
  <c r="AW123" i="26" s="1"/>
  <c r="AX123" i="26" s="1"/>
  <c r="AY123" i="26" s="1"/>
  <c r="AZ123" i="26" s="1"/>
  <c r="BA123" i="26" s="1"/>
  <c r="BB123" i="26" s="1"/>
  <c r="BC123" i="26" s="1"/>
  <c r="BD123" i="26" s="1"/>
  <c r="BE123" i="26" s="1"/>
  <c r="BF123" i="26" s="1"/>
  <c r="BG123" i="26" s="1"/>
  <c r="BH123" i="26" s="1"/>
  <c r="BI123" i="26" s="1"/>
  <c r="BJ123" i="26" s="1"/>
  <c r="BK123" i="26" s="1"/>
  <c r="BL123" i="26" s="1"/>
  <c r="BM123" i="26" s="1"/>
  <c r="BN123" i="26" s="1"/>
  <c r="BO123" i="26" s="1"/>
  <c r="BP123" i="26" s="1"/>
  <c r="BQ123" i="26" s="1"/>
  <c r="BR123" i="26" s="1"/>
  <c r="BS123" i="26" s="1"/>
  <c r="BT123" i="26" s="1"/>
  <c r="BU123" i="26" s="1"/>
  <c r="BV123" i="26" s="1"/>
  <c r="BW123" i="26" s="1"/>
  <c r="BX123" i="26" s="1"/>
  <c r="AC124" i="26"/>
  <c r="AO124" i="26"/>
  <c r="BA124" i="26"/>
  <c r="BM124" i="26"/>
  <c r="AC125" i="26"/>
  <c r="AO125" i="26"/>
  <c r="BA125" i="26"/>
  <c r="BM125" i="26"/>
  <c r="W126" i="26"/>
  <c r="X126" i="26" s="1"/>
  <c r="Y126" i="26" s="1"/>
  <c r="Z126" i="26" s="1"/>
  <c r="AA126" i="26" s="1"/>
  <c r="AB126" i="26" s="1"/>
  <c r="AC126" i="26" s="1"/>
  <c r="AD126" i="26" s="1"/>
  <c r="AE126" i="26" s="1"/>
  <c r="AF126" i="26" s="1"/>
  <c r="AG126" i="26" s="1"/>
  <c r="AH126" i="26" s="1"/>
  <c r="AI126" i="26" s="1"/>
  <c r="AJ126" i="26" s="1"/>
  <c r="AK126" i="26" s="1"/>
  <c r="AL126" i="26" s="1"/>
  <c r="AM126" i="26" s="1"/>
  <c r="AN126" i="26" s="1"/>
  <c r="AO126" i="26" s="1"/>
  <c r="AP126" i="26" s="1"/>
  <c r="AQ126" i="26" s="1"/>
  <c r="AR126" i="26" s="1"/>
  <c r="AS126" i="26" s="1"/>
  <c r="AT126" i="26" s="1"/>
  <c r="AU126" i="26" s="1"/>
  <c r="AV126" i="26" s="1"/>
  <c r="AW126" i="26" s="1"/>
  <c r="AX126" i="26" s="1"/>
  <c r="AY126" i="26" s="1"/>
  <c r="AZ126" i="26" s="1"/>
  <c r="BA126" i="26" s="1"/>
  <c r="BB126" i="26" s="1"/>
  <c r="BC126" i="26" s="1"/>
  <c r="BD126" i="26" s="1"/>
  <c r="BE126" i="26" s="1"/>
  <c r="BF126" i="26" s="1"/>
  <c r="BG126" i="26" s="1"/>
  <c r="BH126" i="26" s="1"/>
  <c r="BI126" i="26" s="1"/>
  <c r="BJ126" i="26" s="1"/>
  <c r="BK126" i="26" s="1"/>
  <c r="BL126" i="26" s="1"/>
  <c r="BM126" i="26" s="1"/>
  <c r="BN126" i="26" s="1"/>
  <c r="BO126" i="26" s="1"/>
  <c r="BP126" i="26" s="1"/>
  <c r="BQ126" i="26" s="1"/>
  <c r="BR126" i="26" s="1"/>
  <c r="BS126" i="26" s="1"/>
  <c r="BT126" i="26" s="1"/>
  <c r="BU126" i="26" s="1"/>
  <c r="BV126" i="26" s="1"/>
  <c r="BW126" i="26" s="1"/>
  <c r="BX126" i="26" s="1"/>
  <c r="W107" i="26"/>
  <c r="X107" i="26"/>
  <c r="Y107" i="26" s="1"/>
  <c r="Z107" i="26"/>
  <c r="AA107" i="26" s="1"/>
  <c r="AB107" i="26"/>
  <c r="AC107" i="26" s="1"/>
  <c r="AD107" i="26" s="1"/>
  <c r="AE107" i="26" s="1"/>
  <c r="AF107" i="26" s="1"/>
  <c r="AG107" i="26" s="1"/>
  <c r="AH107" i="26" s="1"/>
  <c r="AI107" i="26" s="1"/>
  <c r="AJ107" i="26" s="1"/>
  <c r="AK107" i="26" s="1"/>
  <c r="AL107" i="26" s="1"/>
  <c r="AM107" i="26" s="1"/>
  <c r="AN107" i="26" s="1"/>
  <c r="AO107" i="26" s="1"/>
  <c r="AP107" i="26" s="1"/>
  <c r="AQ107" i="26" s="1"/>
  <c r="AR107" i="26" s="1"/>
  <c r="AS107" i="26" s="1"/>
  <c r="AT107" i="26" s="1"/>
  <c r="AU107" i="26" s="1"/>
  <c r="AV107" i="26" s="1"/>
  <c r="AW107" i="26" s="1"/>
  <c r="AX107" i="26" s="1"/>
  <c r="AY107" i="26" s="1"/>
  <c r="AZ107" i="26" s="1"/>
  <c r="BA107" i="26" s="1"/>
  <c r="BB107" i="26" s="1"/>
  <c r="BC107" i="26" s="1"/>
  <c r="BD107" i="26" s="1"/>
  <c r="BE107" i="26" s="1"/>
  <c r="BF107" i="26" s="1"/>
  <c r="BG107" i="26" s="1"/>
  <c r="BH107" i="26" s="1"/>
  <c r="BI107" i="26" s="1"/>
  <c r="BJ107" i="26" s="1"/>
  <c r="BK107" i="26" s="1"/>
  <c r="BL107" i="26" s="1"/>
  <c r="BM107" i="26" s="1"/>
  <c r="Y108" i="26"/>
  <c r="Z108" i="26"/>
  <c r="AB108" i="26" s="1"/>
  <c r="AC108" i="26" s="1"/>
  <c r="AD108" i="26" s="1"/>
  <c r="AA108" i="26"/>
  <c r="AE108" i="26"/>
  <c r="AF108" i="26" s="1"/>
  <c r="AG108" i="26" s="1"/>
  <c r="AH108" i="26" s="1"/>
  <c r="AI108" i="26" s="1"/>
  <c r="AJ108" i="26" s="1"/>
  <c r="AK108" i="26" s="1"/>
  <c r="AL108" i="26" s="1"/>
  <c r="AM108" i="26" s="1"/>
  <c r="AN108" i="26" s="1"/>
  <c r="AO108" i="26" s="1"/>
  <c r="AP108" i="26" s="1"/>
  <c r="AQ108" i="26" s="1"/>
  <c r="AR108" i="26" s="1"/>
  <c r="AS108" i="26" s="1"/>
  <c r="AT108" i="26" s="1"/>
  <c r="AU108" i="26" s="1"/>
  <c r="AV108" i="26" s="1"/>
  <c r="AW108" i="26" s="1"/>
  <c r="AX108" i="26" s="1"/>
  <c r="AY108" i="26" s="1"/>
  <c r="AZ108" i="26" s="1"/>
  <c r="BA108" i="26" s="1"/>
  <c r="BB108" i="26" s="1"/>
  <c r="BC108" i="26" s="1"/>
  <c r="BD108" i="26" s="1"/>
  <c r="BE108" i="26" s="1"/>
  <c r="BF108" i="26" s="1"/>
  <c r="BG108" i="26" s="1"/>
  <c r="BH108" i="26" s="1"/>
  <c r="BI108" i="26" s="1"/>
  <c r="BJ108" i="26" s="1"/>
  <c r="BK108" i="26" s="1"/>
  <c r="BL108" i="26" s="1"/>
  <c r="BM108" i="26" s="1"/>
  <c r="AC109" i="26"/>
  <c r="AD109" i="26"/>
  <c r="AF109" i="26"/>
  <c r="AH109" i="26" s="1"/>
  <c r="AI109" i="26" s="1"/>
  <c r="AK109" i="26" s="1"/>
  <c r="AM109" i="26" s="1"/>
  <c r="AO109" i="26"/>
  <c r="AP109" i="26" s="1"/>
  <c r="AR109" i="26" s="1"/>
  <c r="AT109" i="26" s="1"/>
  <c r="AU109" i="26" s="1"/>
  <c r="AW109" i="26" s="1"/>
  <c r="AY109" i="26" s="1"/>
  <c r="BA109" i="26"/>
  <c r="BB109" i="26" s="1"/>
  <c r="BD109" i="26" s="1"/>
  <c r="BF109" i="26"/>
  <c r="BG109" i="26" s="1"/>
  <c r="BI109" i="26" s="1"/>
  <c r="BK109" i="26" s="1"/>
  <c r="BM109" i="26"/>
  <c r="W110" i="26"/>
  <c r="X110" i="26"/>
  <c r="Y110" i="26" s="1"/>
  <c r="Z110" i="26"/>
  <c r="AA110" i="26" s="1"/>
  <c r="AB110" i="26" s="1"/>
  <c r="AC110" i="26" s="1"/>
  <c r="AD110" i="26" s="1"/>
  <c r="AE110" i="26" s="1"/>
  <c r="AF110" i="26" s="1"/>
  <c r="AG110" i="26" s="1"/>
  <c r="AH110" i="26" s="1"/>
  <c r="AI110" i="26" s="1"/>
  <c r="AJ110" i="26" s="1"/>
  <c r="AK110" i="26" s="1"/>
  <c r="AL110" i="26" s="1"/>
  <c r="AM110" i="26" s="1"/>
  <c r="AN110" i="26" s="1"/>
  <c r="AO110" i="26" s="1"/>
  <c r="AP110" i="26" s="1"/>
  <c r="AQ110" i="26" s="1"/>
  <c r="AR110" i="26" s="1"/>
  <c r="AS110" i="26" s="1"/>
  <c r="AT110" i="26" s="1"/>
  <c r="AU110" i="26" s="1"/>
  <c r="AV110" i="26" s="1"/>
  <c r="AW110" i="26" s="1"/>
  <c r="AX110" i="26" s="1"/>
  <c r="AY110" i="26" s="1"/>
  <c r="AZ110" i="26" s="1"/>
  <c r="BA110" i="26" s="1"/>
  <c r="BB110" i="26" s="1"/>
  <c r="BC110" i="26" s="1"/>
  <c r="BD110" i="26" s="1"/>
  <c r="BE110" i="26" s="1"/>
  <c r="BF110" i="26" s="1"/>
  <c r="BG110" i="26" s="1"/>
  <c r="BH110" i="26" s="1"/>
  <c r="BI110" i="26" s="1"/>
  <c r="BJ110" i="26" s="1"/>
  <c r="BK110" i="26" s="1"/>
  <c r="BL110" i="26" s="1"/>
  <c r="BM110" i="26" s="1"/>
  <c r="W111" i="26"/>
  <c r="X111" i="26" s="1"/>
  <c r="Y111" i="26" s="1"/>
  <c r="Z111" i="26" s="1"/>
  <c r="AA111" i="26" s="1"/>
  <c r="AB111" i="26" s="1"/>
  <c r="AC111" i="26" s="1"/>
  <c r="AD111" i="26" s="1"/>
  <c r="AE111" i="26" s="1"/>
  <c r="AF111" i="26" s="1"/>
  <c r="AG111" i="26" s="1"/>
  <c r="AH111" i="26" s="1"/>
  <c r="AI111" i="26" s="1"/>
  <c r="AJ111" i="26" s="1"/>
  <c r="AK111" i="26" s="1"/>
  <c r="AL111" i="26" s="1"/>
  <c r="AM111" i="26" s="1"/>
  <c r="AN111" i="26" s="1"/>
  <c r="AO111" i="26" s="1"/>
  <c r="AP111" i="26" s="1"/>
  <c r="AQ111" i="26" s="1"/>
  <c r="AR111" i="26" s="1"/>
  <c r="AS111" i="26" s="1"/>
  <c r="AT111" i="26" s="1"/>
  <c r="AU111" i="26" s="1"/>
  <c r="AV111" i="26" s="1"/>
  <c r="AW111" i="26" s="1"/>
  <c r="AX111" i="26" s="1"/>
  <c r="AY111" i="26" s="1"/>
  <c r="AZ111" i="26" s="1"/>
  <c r="BA111" i="26" s="1"/>
  <c r="BB111" i="26" s="1"/>
  <c r="BC111" i="26" s="1"/>
  <c r="BD111" i="26" s="1"/>
  <c r="BE111" i="26" s="1"/>
  <c r="BF111" i="26" s="1"/>
  <c r="BG111" i="26" s="1"/>
  <c r="BH111" i="26" s="1"/>
  <c r="BI111" i="26" s="1"/>
  <c r="BJ111" i="26" s="1"/>
  <c r="BK111" i="26" s="1"/>
  <c r="BL111" i="26" s="1"/>
  <c r="BM111" i="26" s="1"/>
  <c r="W112" i="26"/>
  <c r="X112" i="26"/>
  <c r="Y112" i="26" s="1"/>
  <c r="Z112" i="26" s="1"/>
  <c r="AA112" i="26" s="1"/>
  <c r="AB112" i="26" s="1"/>
  <c r="AC112" i="26" s="1"/>
  <c r="AD112" i="26" s="1"/>
  <c r="AE112" i="26" s="1"/>
  <c r="AF112" i="26" s="1"/>
  <c r="AG112" i="26" s="1"/>
  <c r="AH112" i="26" s="1"/>
  <c r="AI112" i="26" s="1"/>
  <c r="AJ112" i="26" s="1"/>
  <c r="AK112" i="26" s="1"/>
  <c r="AL112" i="26" s="1"/>
  <c r="AM112" i="26" s="1"/>
  <c r="AN112" i="26" s="1"/>
  <c r="AO112" i="26" s="1"/>
  <c r="AP112" i="26" s="1"/>
  <c r="AQ112" i="26" s="1"/>
  <c r="AR112" i="26" s="1"/>
  <c r="AS112" i="26" s="1"/>
  <c r="AT112" i="26" s="1"/>
  <c r="AU112" i="26" s="1"/>
  <c r="AV112" i="26" s="1"/>
  <c r="AW112" i="26" s="1"/>
  <c r="AX112" i="26" s="1"/>
  <c r="AY112" i="26" s="1"/>
  <c r="AZ112" i="26" s="1"/>
  <c r="BA112" i="26" s="1"/>
  <c r="BB112" i="26" s="1"/>
  <c r="BC112" i="26" s="1"/>
  <c r="BD112" i="26" s="1"/>
  <c r="BE112" i="26" s="1"/>
  <c r="BF112" i="26" s="1"/>
  <c r="BG112" i="26" s="1"/>
  <c r="BH112" i="26" s="1"/>
  <c r="BI112" i="26" s="1"/>
  <c r="BJ112" i="26" s="1"/>
  <c r="BK112" i="26" s="1"/>
  <c r="BL112" i="26" s="1"/>
  <c r="BM112" i="26" s="1"/>
  <c r="W113" i="26"/>
  <c r="X113" i="26" s="1"/>
  <c r="Y113" i="26" s="1"/>
  <c r="Z113" i="26" s="1"/>
  <c r="AA113" i="26" s="1"/>
  <c r="AB113" i="26" s="1"/>
  <c r="W114" i="26"/>
  <c r="X114" i="26"/>
  <c r="Y114" i="26" s="1"/>
  <c r="Z114" i="26"/>
  <c r="AA114" i="26" s="1"/>
  <c r="AB114" i="26"/>
  <c r="AC114" i="26" s="1"/>
  <c r="AD114" i="26" s="1"/>
  <c r="AE114" i="26" s="1"/>
  <c r="AF114" i="26" s="1"/>
  <c r="AG114" i="26" s="1"/>
  <c r="AH114" i="26" s="1"/>
  <c r="AI114" i="26" s="1"/>
  <c r="AJ114" i="26" s="1"/>
  <c r="AK114" i="26"/>
  <c r="AL114" i="26" s="1"/>
  <c r="AM114" i="26" s="1"/>
  <c r="AN114" i="26" s="1"/>
  <c r="AO114" i="26" s="1"/>
  <c r="AP114" i="26" s="1"/>
  <c r="AQ114" i="26" s="1"/>
  <c r="AR114" i="26" s="1"/>
  <c r="AS114" i="26"/>
  <c r="AT114" i="26" s="1"/>
  <c r="AU114" i="26" s="1"/>
  <c r="AV114" i="26" s="1"/>
  <c r="AW114" i="26" s="1"/>
  <c r="AX114" i="26" s="1"/>
  <c r="AY114" i="26" s="1"/>
  <c r="AZ114" i="26" s="1"/>
  <c r="BA114" i="26" s="1"/>
  <c r="BB114" i="26" s="1"/>
  <c r="BC114" i="26" s="1"/>
  <c r="BD114" i="26" s="1"/>
  <c r="BE114" i="26" s="1"/>
  <c r="BF114" i="26" s="1"/>
  <c r="BG114" i="26" s="1"/>
  <c r="BH114" i="26" s="1"/>
  <c r="BI114" i="26" s="1"/>
  <c r="BJ114" i="26" s="1"/>
  <c r="BK114" i="26" s="1"/>
  <c r="BL114" i="26" s="1"/>
  <c r="BM114" i="26" s="1"/>
  <c r="W115" i="26"/>
  <c r="X115" i="26" s="1"/>
  <c r="Y115" i="26" s="1"/>
  <c r="Z115" i="26" s="1"/>
  <c r="AA115" i="26" s="1"/>
  <c r="AC115" i="26"/>
  <c r="AD115" i="26" s="1"/>
  <c r="AE115" i="26"/>
  <c r="AF115" i="26" s="1"/>
  <c r="AG115" i="26" s="1"/>
  <c r="AH115" i="26" s="1"/>
  <c r="AI115" i="26" s="1"/>
  <c r="AJ115" i="26" s="1"/>
  <c r="AK115" i="26" s="1"/>
  <c r="AL115" i="26" s="1"/>
  <c r="AM115" i="26"/>
  <c r="AN115" i="26" s="1"/>
  <c r="AO115" i="26" s="1"/>
  <c r="AP115" i="26" s="1"/>
  <c r="AQ115" i="26" s="1"/>
  <c r="AR115" i="26" s="1"/>
  <c r="AS115" i="26" s="1"/>
  <c r="AT115" i="26" s="1"/>
  <c r="AU115" i="26"/>
  <c r="AV115" i="26" s="1"/>
  <c r="AW115" i="26" s="1"/>
  <c r="AX115" i="26" s="1"/>
  <c r="AY115" i="26" s="1"/>
  <c r="AZ115" i="26" s="1"/>
  <c r="BA115" i="26" s="1"/>
  <c r="BB115" i="26" s="1"/>
  <c r="BC115" i="26" s="1"/>
  <c r="BD115" i="26" s="1"/>
  <c r="BE115" i="26" s="1"/>
  <c r="BF115" i="26" s="1"/>
  <c r="BG115" i="26" s="1"/>
  <c r="BH115" i="26" s="1"/>
  <c r="BI115" i="26" s="1"/>
  <c r="BJ115" i="26" s="1"/>
  <c r="BK115" i="26" s="1"/>
  <c r="BL115" i="26" s="1"/>
  <c r="BM115" i="26" s="1"/>
  <c r="W116" i="26"/>
  <c r="X116" i="26"/>
  <c r="Y116" i="26"/>
  <c r="Z116" i="26" s="1"/>
  <c r="AA116" i="26" s="1"/>
  <c r="AB116" i="26" s="1"/>
  <c r="AC116" i="26"/>
  <c r="AD116" i="26" s="1"/>
  <c r="AE116" i="26" s="1"/>
  <c r="AF116" i="26" s="1"/>
  <c r="AG116" i="26" s="1"/>
  <c r="AH116" i="26" s="1"/>
  <c r="AI116" i="26" s="1"/>
  <c r="AJ116" i="26" s="1"/>
  <c r="AK116" i="26" s="1"/>
  <c r="AL116" i="26" s="1"/>
  <c r="AM116" i="26" s="1"/>
  <c r="AN116" i="26" s="1"/>
  <c r="AO116" i="26" s="1"/>
  <c r="AP116" i="26" s="1"/>
  <c r="AQ116" i="26" s="1"/>
  <c r="AR116" i="26" s="1"/>
  <c r="AS116" i="26" s="1"/>
  <c r="AT116" i="26" s="1"/>
  <c r="AU116" i="26" s="1"/>
  <c r="AV116" i="26" s="1"/>
  <c r="AW116" i="26" s="1"/>
  <c r="AX116" i="26" s="1"/>
  <c r="AY116" i="26" s="1"/>
  <c r="AZ116" i="26" s="1"/>
  <c r="BA116" i="26" s="1"/>
  <c r="BB116" i="26" s="1"/>
  <c r="BC116" i="26" s="1"/>
  <c r="BD116" i="26" s="1"/>
  <c r="BE116" i="26" s="1"/>
  <c r="BF116" i="26" s="1"/>
  <c r="BG116" i="26" s="1"/>
  <c r="BH116" i="26" s="1"/>
  <c r="BI116" i="26" s="1"/>
  <c r="BJ116" i="26" s="1"/>
  <c r="BK116" i="26" s="1"/>
  <c r="BL116" i="26" s="1"/>
  <c r="BM116" i="26" s="1"/>
  <c r="W117" i="26"/>
  <c r="AC117" i="26"/>
  <c r="AN117" i="26"/>
  <c r="AZ117" i="26" s="1"/>
  <c r="AO117" i="26"/>
  <c r="X118" i="26"/>
  <c r="Y118" i="26"/>
  <c r="Z118" i="26"/>
  <c r="AB118" i="26" s="1"/>
  <c r="AA118" i="26"/>
  <c r="BA117" i="26" l="1"/>
  <c r="BL117" i="26"/>
  <c r="X117" i="26"/>
  <c r="AI117" i="26"/>
  <c r="AU117" i="26" s="1"/>
  <c r="BG117" i="26" s="1"/>
  <c r="AC113" i="26"/>
  <c r="AE113" i="26" s="1"/>
  <c r="AD113" i="26"/>
  <c r="AF113" i="26" s="1"/>
  <c r="AC118" i="26"/>
  <c r="AE118" i="26" s="1"/>
  <c r="AG118" i="26" s="1"/>
  <c r="AI118" i="26" s="1"/>
  <c r="AK118" i="26" s="1"/>
  <c r="AM118" i="26" s="1"/>
  <c r="AD118" i="26"/>
  <c r="AF118" i="26" s="1"/>
  <c r="AH118" i="26" s="1"/>
  <c r="AJ118" i="26" s="1"/>
  <c r="AL118" i="26" s="1"/>
  <c r="AN118" i="26" s="1"/>
  <c r="P72" i="26"/>
  <c r="O72" i="26"/>
  <c r="N72" i="26"/>
  <c r="M72" i="26"/>
  <c r="L72" i="26"/>
  <c r="K72" i="26"/>
  <c r="J72" i="26"/>
  <c r="I72" i="26"/>
  <c r="H72" i="26"/>
  <c r="G72" i="26"/>
  <c r="AG113" i="26" l="1"/>
  <c r="AH113" i="26"/>
  <c r="AI113" i="26" s="1"/>
  <c r="AJ113" i="26" s="1"/>
  <c r="AK113" i="26" s="1"/>
  <c r="AL113" i="26" s="1"/>
  <c r="AM113" i="26" s="1"/>
  <c r="AN113" i="26" s="1"/>
  <c r="BM117" i="26"/>
  <c r="AO118" i="26"/>
  <c r="AQ118" i="26" s="1"/>
  <c r="AS118" i="26" s="1"/>
  <c r="AU118" i="26" s="1"/>
  <c r="AW118" i="26" s="1"/>
  <c r="AY118" i="26" s="1"/>
  <c r="AP118" i="26"/>
  <c r="AR118" i="26" s="1"/>
  <c r="AT118" i="26" s="1"/>
  <c r="AV118" i="26" s="1"/>
  <c r="AX118" i="26" s="1"/>
  <c r="AZ118" i="26" s="1"/>
  <c r="AJ117" i="26"/>
  <c r="AV117" i="26" s="1"/>
  <c r="BH117" i="26" s="1"/>
  <c r="Y117" i="26"/>
  <c r="BA118" i="26" l="1"/>
  <c r="BC118" i="26" s="1"/>
  <c r="BE118" i="26" s="1"/>
  <c r="BG118" i="26" s="1"/>
  <c r="BI118" i="26" s="1"/>
  <c r="BK118" i="26" s="1"/>
  <c r="BB118" i="26"/>
  <c r="BD118" i="26" s="1"/>
  <c r="BF118" i="26" s="1"/>
  <c r="BH118" i="26" s="1"/>
  <c r="BJ118" i="26" s="1"/>
  <c r="BL118" i="26" s="1"/>
  <c r="AO113" i="26"/>
  <c r="AQ113" i="26" s="1"/>
  <c r="AP113" i="26"/>
  <c r="AR113" i="26" s="1"/>
  <c r="Z117" i="26"/>
  <c r="AK117" i="26"/>
  <c r="AW117" i="26" s="1"/>
  <c r="BI117" i="26" s="1"/>
  <c r="C79" i="26"/>
  <c r="BM118" i="26" l="1"/>
  <c r="AL117" i="26"/>
  <c r="AX117" i="26" s="1"/>
  <c r="BJ117" i="26" s="1"/>
  <c r="AA117" i="26"/>
  <c r="AM117" i="26" s="1"/>
  <c r="AY117" i="26" s="1"/>
  <c r="BK117" i="26" s="1"/>
  <c r="AS113" i="26"/>
  <c r="AT113" i="26"/>
  <c r="AU113" i="26" s="1"/>
  <c r="AV113" i="26" s="1"/>
  <c r="AW113" i="26" s="1"/>
  <c r="AX113" i="26" s="1"/>
  <c r="AY113" i="26" s="1"/>
  <c r="AZ113" i="26" s="1"/>
  <c r="C22" i="14"/>
  <c r="D35" i="5"/>
  <c r="D17" i="5"/>
  <c r="D22" i="5"/>
  <c r="D12" i="5"/>
  <c r="BA113" i="26" l="1"/>
  <c r="BC113" i="26" s="1"/>
  <c r="BB113" i="26"/>
  <c r="BD113" i="26" s="1"/>
  <c r="I11" i="25"/>
  <c r="H11" i="25"/>
  <c r="F11" i="25"/>
  <c r="G7" i="25"/>
  <c r="F7" i="25"/>
  <c r="H7" i="25" s="1"/>
  <c r="F6" i="25"/>
  <c r="BE113" i="26" l="1"/>
  <c r="BF113" i="26"/>
  <c r="BG113" i="26" s="1"/>
  <c r="BH113" i="26" s="1"/>
  <c r="BI113" i="26" s="1"/>
  <c r="BJ113" i="26" s="1"/>
  <c r="BK113" i="26" s="1"/>
  <c r="BL113" i="26" s="1"/>
  <c r="D30" i="5"/>
  <c r="D41" i="5" s="1"/>
  <c r="D43" i="5" s="1"/>
  <c r="D6" i="5" s="1"/>
  <c r="E5" i="5" s="1"/>
  <c r="J11" i="25"/>
  <c r="G11" i="25"/>
  <c r="L11" i="25" s="1"/>
  <c r="I7" i="25"/>
  <c r="J7" i="25"/>
  <c r="H6" i="25"/>
  <c r="I6" i="25"/>
  <c r="J6" i="25"/>
  <c r="G6" i="25"/>
  <c r="R97" i="26"/>
  <c r="BM132" i="26"/>
  <c r="BL132" i="26"/>
  <c r="BK132" i="26"/>
  <c r="BJ132" i="26"/>
  <c r="BI132" i="26"/>
  <c r="BH132" i="26"/>
  <c r="BG132" i="26"/>
  <c r="BF132" i="26"/>
  <c r="BE132" i="26"/>
  <c r="BD132" i="26"/>
  <c r="BC132" i="26"/>
  <c r="BA132" i="26"/>
  <c r="AZ132" i="26"/>
  <c r="AY132" i="26"/>
  <c r="AX132" i="26"/>
  <c r="AW132" i="26"/>
  <c r="AV132" i="26"/>
  <c r="AU132" i="26"/>
  <c r="AT132" i="26"/>
  <c r="AS132" i="26"/>
  <c r="AR132" i="26"/>
  <c r="AQ132" i="26"/>
  <c r="AO132" i="26"/>
  <c r="AN132" i="26"/>
  <c r="AM132" i="26"/>
  <c r="AL132" i="26"/>
  <c r="AK132" i="26"/>
  <c r="AJ132" i="26"/>
  <c r="AI132" i="26"/>
  <c r="AH132" i="26"/>
  <c r="AG132" i="26"/>
  <c r="AF132" i="26"/>
  <c r="AE132" i="26"/>
  <c r="AC132" i="26"/>
  <c r="AB132" i="26"/>
  <c r="AA132" i="26"/>
  <c r="Z132" i="26"/>
  <c r="Y132" i="26"/>
  <c r="X132" i="26"/>
  <c r="W132" i="26"/>
  <c r="V132" i="26"/>
  <c r="U132" i="26"/>
  <c r="T132" i="26"/>
  <c r="S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AP132" i="26"/>
  <c r="AD132" i="26"/>
  <c r="R132" i="26"/>
  <c r="BM79" i="26"/>
  <c r="BL79" i="26"/>
  <c r="BK79" i="26"/>
  <c r="BJ79" i="26"/>
  <c r="BI79" i="26"/>
  <c r="BH79" i="26"/>
  <c r="BG79" i="26"/>
  <c r="BF79" i="26"/>
  <c r="BE79" i="26"/>
  <c r="BD79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Q79" i="26"/>
  <c r="AP79" i="26"/>
  <c r="AO79" i="26"/>
  <c r="AN79" i="26"/>
  <c r="AM79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F72" i="26"/>
  <c r="BM113" i="26" l="1"/>
  <c r="I20" i="14"/>
  <c r="I22" i="14" s="1"/>
  <c r="K20" i="14"/>
  <c r="K22" i="14" s="1"/>
  <c r="E20" i="14"/>
  <c r="E22" i="14" s="1"/>
  <c r="G20" i="14"/>
  <c r="G22" i="14" s="1"/>
  <c r="L6" i="25"/>
  <c r="L7" i="25"/>
  <c r="BB132" i="26"/>
  <c r="M20" i="14" s="1"/>
  <c r="M22" i="14" s="1"/>
  <c r="G37" i="26" l="1"/>
  <c r="W13" i="26"/>
  <c r="X13" i="26" s="1"/>
  <c r="Y13" i="26" s="1"/>
  <c r="Z13" i="26" s="1"/>
  <c r="AA13" i="26" s="1"/>
  <c r="AB13" i="26" s="1"/>
  <c r="AC13" i="26" s="1"/>
  <c r="AD13" i="26" s="1"/>
  <c r="AE13" i="26" s="1"/>
  <c r="AF13" i="26" s="1"/>
  <c r="AG13" i="26" s="1"/>
  <c r="AH13" i="26" s="1"/>
  <c r="AI13" i="26" s="1"/>
  <c r="AJ13" i="26" s="1"/>
  <c r="AK13" i="26" s="1"/>
  <c r="AL13" i="26" s="1"/>
  <c r="AM13" i="26" s="1"/>
  <c r="AN13" i="26" s="1"/>
  <c r="AO13" i="26" s="1"/>
  <c r="AP13" i="26" s="1"/>
  <c r="AQ13" i="26" s="1"/>
  <c r="AR13" i="26" s="1"/>
  <c r="AS13" i="26" s="1"/>
  <c r="AT13" i="26" s="1"/>
  <c r="AU13" i="26" s="1"/>
  <c r="AV13" i="26" s="1"/>
  <c r="AW13" i="26" s="1"/>
  <c r="AX13" i="26" s="1"/>
  <c r="AY13" i="26" s="1"/>
  <c r="AZ13" i="26" s="1"/>
  <c r="BA13" i="26" s="1"/>
  <c r="BB13" i="26" s="1"/>
  <c r="BC13" i="26" s="1"/>
  <c r="BD13" i="26" s="1"/>
  <c r="BE13" i="26" s="1"/>
  <c r="BF13" i="26" s="1"/>
  <c r="BG13" i="26" s="1"/>
  <c r="BH13" i="26" s="1"/>
  <c r="BI13" i="26" s="1"/>
  <c r="BJ13" i="26" s="1"/>
  <c r="BK13" i="26" s="1"/>
  <c r="BL13" i="26" s="1"/>
  <c r="BM13" i="26" s="1"/>
  <c r="BM15" i="26" s="1"/>
  <c r="J6" i="26"/>
  <c r="T6" i="26" s="1"/>
  <c r="W6" i="26" s="1"/>
  <c r="X6" i="26" s="1"/>
  <c r="Y6" i="26" s="1"/>
  <c r="Z6" i="26" s="1"/>
  <c r="AA6" i="26" s="1"/>
  <c r="AB6" i="26" s="1"/>
  <c r="AC6" i="26" s="1"/>
  <c r="AD6" i="26" s="1"/>
  <c r="AE6" i="26" s="1"/>
  <c r="AF6" i="26" s="1"/>
  <c r="AG6" i="26" s="1"/>
  <c r="AH6" i="26" s="1"/>
  <c r="AI6" i="26" s="1"/>
  <c r="AJ6" i="26" s="1"/>
  <c r="AK6" i="26" s="1"/>
  <c r="AL6" i="26" s="1"/>
  <c r="AM6" i="26" s="1"/>
  <c r="AN6" i="26" s="1"/>
  <c r="AO6" i="26" s="1"/>
  <c r="AP6" i="26" s="1"/>
  <c r="AQ6" i="26" s="1"/>
  <c r="AR6" i="26" s="1"/>
  <c r="AS6" i="26" s="1"/>
  <c r="AT6" i="26" s="1"/>
  <c r="AU6" i="26" s="1"/>
  <c r="AV6" i="26" s="1"/>
  <c r="AW6" i="26" s="1"/>
  <c r="AX6" i="26" s="1"/>
  <c r="AY6" i="26" s="1"/>
  <c r="AZ6" i="26" s="1"/>
  <c r="BA6" i="26" s="1"/>
  <c r="BB6" i="26" s="1"/>
  <c r="BC6" i="26" s="1"/>
  <c r="BD6" i="26" s="1"/>
  <c r="BE6" i="26" s="1"/>
  <c r="BF6" i="26" s="1"/>
  <c r="BG6" i="26" s="1"/>
  <c r="BH6" i="26" s="1"/>
  <c r="BI6" i="26" s="1"/>
  <c r="BJ6" i="26" s="1"/>
  <c r="BK6" i="26" s="1"/>
  <c r="BL6" i="26" s="1"/>
  <c r="BM6" i="26" s="1"/>
  <c r="F7" i="26"/>
  <c r="F76" i="26" l="1"/>
  <c r="G7" i="26"/>
  <c r="G38" i="26" s="1"/>
  <c r="F38" i="26"/>
  <c r="F56" i="26"/>
  <c r="F57" i="26" s="1"/>
  <c r="F58" i="26" s="1"/>
  <c r="H37" i="26"/>
  <c r="Z15" i="26"/>
  <c r="AX15" i="26"/>
  <c r="AY15" i="26"/>
  <c r="AB15" i="26"/>
  <c r="AJ15" i="26"/>
  <c r="AR15" i="26"/>
  <c r="AZ15" i="26"/>
  <c r="BH15" i="26"/>
  <c r="AC15" i="26"/>
  <c r="AK15" i="26"/>
  <c r="AS15" i="26"/>
  <c r="BA15" i="26"/>
  <c r="BI15" i="26"/>
  <c r="AI15" i="26"/>
  <c r="V15" i="26"/>
  <c r="AD15" i="26"/>
  <c r="AL15" i="26"/>
  <c r="AT15" i="26"/>
  <c r="BB15" i="26"/>
  <c r="BJ15" i="26"/>
  <c r="AE15" i="26"/>
  <c r="AM15" i="26"/>
  <c r="AU15" i="26"/>
  <c r="BC15" i="26"/>
  <c r="BK15" i="26"/>
  <c r="AH15" i="26"/>
  <c r="BF15" i="26"/>
  <c r="AA15" i="26"/>
  <c r="AQ15" i="26"/>
  <c r="W15" i="26"/>
  <c r="X15" i="26"/>
  <c r="AF15" i="26"/>
  <c r="AN15" i="26"/>
  <c r="AV15" i="26"/>
  <c r="BD15" i="26"/>
  <c r="BL15" i="26"/>
  <c r="AP15" i="26"/>
  <c r="BG15" i="26"/>
  <c r="Y15" i="26"/>
  <c r="AG15" i="26"/>
  <c r="AO15" i="26"/>
  <c r="AW15" i="26"/>
  <c r="BE15" i="26"/>
  <c r="H17" i="5"/>
  <c r="G17" i="5"/>
  <c r="F17" i="5"/>
  <c r="E17" i="5"/>
  <c r="I37" i="26" l="1"/>
  <c r="H4" i="26"/>
  <c r="H7" i="26" s="1"/>
  <c r="G56" i="26"/>
  <c r="I4" i="26" l="1"/>
  <c r="I7" i="26" s="1"/>
  <c r="H56" i="26"/>
  <c r="H38" i="26"/>
  <c r="J37" i="26"/>
  <c r="BB106" i="26"/>
  <c r="BB105" i="26"/>
  <c r="BB101" i="26"/>
  <c r="BB100" i="26"/>
  <c r="AP106" i="26"/>
  <c r="AP105" i="26"/>
  <c r="AP101" i="26"/>
  <c r="AP100" i="26"/>
  <c r="AD106" i="26"/>
  <c r="AD105" i="26"/>
  <c r="AD104" i="26"/>
  <c r="AP104" i="26" s="1"/>
  <c r="BB104" i="26" s="1"/>
  <c r="AD101" i="26"/>
  <c r="AD100" i="26"/>
  <c r="R106" i="26"/>
  <c r="R101" i="26"/>
  <c r="R100" i="26"/>
  <c r="S86" i="26"/>
  <c r="T86" i="26" s="1"/>
  <c r="U86" i="26" s="1"/>
  <c r="W86" i="26" s="1"/>
  <c r="X86" i="26" s="1"/>
  <c r="Y86" i="26" s="1"/>
  <c r="Z86" i="26" s="1"/>
  <c r="AA86" i="26" s="1"/>
  <c r="AB86" i="26" s="1"/>
  <c r="AC86" i="26" s="1"/>
  <c r="AD86" i="26" s="1"/>
  <c r="AE86" i="26" s="1"/>
  <c r="AF86" i="26" s="1"/>
  <c r="AG86" i="26" s="1"/>
  <c r="AH86" i="26" s="1"/>
  <c r="AI86" i="26" s="1"/>
  <c r="AJ86" i="26" s="1"/>
  <c r="AK86" i="26" s="1"/>
  <c r="AL86" i="26" s="1"/>
  <c r="AM86" i="26" s="1"/>
  <c r="AN86" i="26" s="1"/>
  <c r="AO86" i="26" s="1"/>
  <c r="AP86" i="26" s="1"/>
  <c r="AQ86" i="26" s="1"/>
  <c r="AR86" i="26" s="1"/>
  <c r="AS86" i="26" s="1"/>
  <c r="AT86" i="26" s="1"/>
  <c r="AU86" i="26" s="1"/>
  <c r="AV86" i="26" s="1"/>
  <c r="AW86" i="26" s="1"/>
  <c r="AX86" i="26" s="1"/>
  <c r="AY86" i="26" s="1"/>
  <c r="AZ86" i="26" s="1"/>
  <c r="BA86" i="26" s="1"/>
  <c r="BB86" i="26" s="1"/>
  <c r="BC86" i="26" s="1"/>
  <c r="BD86" i="26" s="1"/>
  <c r="BE86" i="26" s="1"/>
  <c r="BF86" i="26" s="1"/>
  <c r="BG86" i="26" s="1"/>
  <c r="BH86" i="26" s="1"/>
  <c r="BI86" i="26" s="1"/>
  <c r="BJ86" i="26" s="1"/>
  <c r="BK86" i="26" s="1"/>
  <c r="BL86" i="26" s="1"/>
  <c r="BM86" i="26" s="1"/>
  <c r="BB54" i="26"/>
  <c r="AP54" i="26"/>
  <c r="AD54" i="26"/>
  <c r="R54" i="26"/>
  <c r="W14" i="26"/>
  <c r="X14" i="26" s="1"/>
  <c r="Y14" i="26" s="1"/>
  <c r="Z14" i="26" s="1"/>
  <c r="AA14" i="26" s="1"/>
  <c r="AB14" i="26" s="1"/>
  <c r="AC14" i="26" s="1"/>
  <c r="AD14" i="26" s="1"/>
  <c r="AE14" i="26" s="1"/>
  <c r="AF14" i="26" s="1"/>
  <c r="AG14" i="26" s="1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AS14" i="26" s="1"/>
  <c r="AT14" i="26" s="1"/>
  <c r="AU14" i="26" s="1"/>
  <c r="AV14" i="26" s="1"/>
  <c r="AW14" i="26" s="1"/>
  <c r="AX14" i="26" s="1"/>
  <c r="AY14" i="26" s="1"/>
  <c r="AZ14" i="26" s="1"/>
  <c r="BA14" i="26" s="1"/>
  <c r="BB14" i="26" s="1"/>
  <c r="BC14" i="26" s="1"/>
  <c r="BD14" i="26" s="1"/>
  <c r="BE14" i="26" s="1"/>
  <c r="BF14" i="26" s="1"/>
  <c r="BG14" i="26" s="1"/>
  <c r="BH14" i="26" s="1"/>
  <c r="BI14" i="26" s="1"/>
  <c r="BJ14" i="26" s="1"/>
  <c r="BK14" i="26" s="1"/>
  <c r="BL14" i="26" s="1"/>
  <c r="BM14" i="26" s="1"/>
  <c r="W12" i="26"/>
  <c r="X12" i="26" s="1"/>
  <c r="Y12" i="26" s="1"/>
  <c r="Z12" i="26" s="1"/>
  <c r="AA12" i="26" s="1"/>
  <c r="AB12" i="26" s="1"/>
  <c r="AC12" i="26" s="1"/>
  <c r="AD12" i="26" s="1"/>
  <c r="AE12" i="26" s="1"/>
  <c r="AF12" i="26" s="1"/>
  <c r="AG12" i="26" s="1"/>
  <c r="AH12" i="26" s="1"/>
  <c r="AI12" i="26" s="1"/>
  <c r="AJ12" i="26" s="1"/>
  <c r="AK12" i="26" s="1"/>
  <c r="AL12" i="26" s="1"/>
  <c r="AM12" i="26" s="1"/>
  <c r="AN12" i="26" s="1"/>
  <c r="AO12" i="26" s="1"/>
  <c r="AP12" i="26" s="1"/>
  <c r="AQ12" i="26" s="1"/>
  <c r="AR12" i="26" s="1"/>
  <c r="AS12" i="26" s="1"/>
  <c r="AT12" i="26" s="1"/>
  <c r="AU12" i="26" s="1"/>
  <c r="AV12" i="26" s="1"/>
  <c r="AW12" i="26" s="1"/>
  <c r="AX12" i="26" s="1"/>
  <c r="AY12" i="26" s="1"/>
  <c r="AZ12" i="26" s="1"/>
  <c r="BA12" i="26" s="1"/>
  <c r="BB12" i="26" s="1"/>
  <c r="BC12" i="26" s="1"/>
  <c r="BD12" i="26" s="1"/>
  <c r="BE12" i="26" s="1"/>
  <c r="BF12" i="26" s="1"/>
  <c r="BG12" i="26" s="1"/>
  <c r="BH12" i="26" s="1"/>
  <c r="BI12" i="26" s="1"/>
  <c r="BJ12" i="26" s="1"/>
  <c r="BK12" i="26" s="1"/>
  <c r="BL12" i="26" s="1"/>
  <c r="BM12" i="26" s="1"/>
  <c r="I38" i="26" l="1"/>
  <c r="K37" i="26"/>
  <c r="J4" i="26"/>
  <c r="J7" i="26" s="1"/>
  <c r="I56" i="26"/>
  <c r="K13" i="25"/>
  <c r="I8" i="25"/>
  <c r="H8" i="25"/>
  <c r="G8" i="25"/>
  <c r="J8" i="25"/>
  <c r="F10" i="25"/>
  <c r="F9" i="25"/>
  <c r="F5" i="25"/>
  <c r="H123" i="26"/>
  <c r="I123" i="26" s="1"/>
  <c r="J123" i="26" s="1"/>
  <c r="H122" i="26"/>
  <c r="I122" i="26" s="1"/>
  <c r="J122" i="26" s="1"/>
  <c r="F13" i="25" l="1"/>
  <c r="J56" i="26"/>
  <c r="K7" i="26"/>
  <c r="J38" i="26"/>
  <c r="L37" i="26"/>
  <c r="L8" i="25"/>
  <c r="K38" i="26" l="1"/>
  <c r="M37" i="26"/>
  <c r="K56" i="26"/>
  <c r="L7" i="26"/>
  <c r="L56" i="26" l="1"/>
  <c r="M7" i="26"/>
  <c r="L38" i="26"/>
  <c r="N37" i="26"/>
  <c r="M38" i="26" l="1"/>
  <c r="N7" i="26"/>
  <c r="M56" i="26"/>
  <c r="O37" i="26"/>
  <c r="N38" i="26" l="1"/>
  <c r="O7" i="26"/>
  <c r="AD121" i="26"/>
  <c r="P37" i="26"/>
  <c r="N56" i="26"/>
  <c r="G57" i="26"/>
  <c r="G58" i="26" s="1"/>
  <c r="G75" i="26"/>
  <c r="G76" i="26" s="1"/>
  <c r="L62" i="26"/>
  <c r="Q62" i="26" s="1"/>
  <c r="L63" i="26"/>
  <c r="Q63" i="26" s="1"/>
  <c r="L64" i="26"/>
  <c r="Q64" i="26" s="1"/>
  <c r="L65" i="26"/>
  <c r="Q65" i="26" s="1"/>
  <c r="L66" i="26"/>
  <c r="Q66" i="26" s="1"/>
  <c r="L67" i="26"/>
  <c r="Q67" i="26" s="1"/>
  <c r="L68" i="26"/>
  <c r="Q68" i="26" s="1"/>
  <c r="L69" i="26"/>
  <c r="Q69" i="26" s="1"/>
  <c r="Q70" i="26"/>
  <c r="G62" i="26"/>
  <c r="H62" i="26" s="1"/>
  <c r="I62" i="26" s="1"/>
  <c r="J62" i="26" s="1"/>
  <c r="K62" i="26" s="1"/>
  <c r="G63" i="26"/>
  <c r="H63" i="26" s="1"/>
  <c r="I63" i="26" s="1"/>
  <c r="J63" i="26" s="1"/>
  <c r="K63" i="26" s="1"/>
  <c r="G64" i="26"/>
  <c r="M64" i="26" s="1"/>
  <c r="R64" i="26" s="1"/>
  <c r="X64" i="26" s="1"/>
  <c r="AC64" i="26" s="1"/>
  <c r="G65" i="26"/>
  <c r="H65" i="26" s="1"/>
  <c r="I65" i="26" s="1"/>
  <c r="J65" i="26" s="1"/>
  <c r="K65" i="26" s="1"/>
  <c r="G66" i="26"/>
  <c r="M66" i="26" s="1"/>
  <c r="R66" i="26" s="1"/>
  <c r="X66" i="26" s="1"/>
  <c r="AC66" i="26" s="1"/>
  <c r="G67" i="26"/>
  <c r="H67" i="26" s="1"/>
  <c r="I67" i="26" s="1"/>
  <c r="J67" i="26" s="1"/>
  <c r="K67" i="26" s="1"/>
  <c r="G68" i="26"/>
  <c r="M68" i="26" s="1"/>
  <c r="R68" i="26" s="1"/>
  <c r="X68" i="26" s="1"/>
  <c r="AC68" i="26" s="1"/>
  <c r="G69" i="26"/>
  <c r="H69" i="26" s="1"/>
  <c r="I69" i="26" s="1"/>
  <c r="J69" i="26" s="1"/>
  <c r="K69" i="26" s="1"/>
  <c r="G42" i="26"/>
  <c r="H42" i="26" s="1"/>
  <c r="G46" i="26"/>
  <c r="H46" i="26" s="1"/>
  <c r="I46" i="26" s="1"/>
  <c r="J46" i="26" s="1"/>
  <c r="K46" i="26" s="1"/>
  <c r="L46" i="26" s="1"/>
  <c r="M46" i="26" s="1"/>
  <c r="N46" i="26" s="1"/>
  <c r="O46" i="26" s="1"/>
  <c r="P46" i="26" s="1"/>
  <c r="Q46" i="26" s="1"/>
  <c r="F48" i="26"/>
  <c r="F43" i="26"/>
  <c r="BM41" i="26"/>
  <c r="BL41" i="26"/>
  <c r="BJ41" i="26"/>
  <c r="BI41" i="26"/>
  <c r="BH41" i="26"/>
  <c r="BG41" i="26"/>
  <c r="BF41" i="26"/>
  <c r="BE41" i="26"/>
  <c r="BD41" i="26"/>
  <c r="BC41" i="26"/>
  <c r="BB41" i="26"/>
  <c r="BA41" i="26"/>
  <c r="AZ41" i="26"/>
  <c r="AX41" i="26"/>
  <c r="AW41" i="26"/>
  <c r="AV41" i="26"/>
  <c r="AU41" i="26"/>
  <c r="AT41" i="26"/>
  <c r="AS41" i="26"/>
  <c r="AR41" i="26"/>
  <c r="AQ41" i="26"/>
  <c r="AP41" i="26"/>
  <c r="AO41" i="26"/>
  <c r="AN41" i="26"/>
  <c r="AL41" i="26"/>
  <c r="AK41" i="26"/>
  <c r="AJ41" i="26"/>
  <c r="AI41" i="26"/>
  <c r="AH41" i="26"/>
  <c r="AG41" i="26"/>
  <c r="AF41" i="26"/>
  <c r="AE41" i="26"/>
  <c r="AD41" i="26"/>
  <c r="AC41" i="26"/>
  <c r="AA41" i="26"/>
  <c r="Z41" i="26"/>
  <c r="Y41" i="26"/>
  <c r="X41" i="26"/>
  <c r="Q72" i="26" l="1"/>
  <c r="P7" i="26"/>
  <c r="AP121" i="26"/>
  <c r="F81" i="26"/>
  <c r="O56" i="26"/>
  <c r="O38" i="26"/>
  <c r="Q37" i="26"/>
  <c r="W67" i="26"/>
  <c r="V67" i="26"/>
  <c r="AB67" i="26" s="1"/>
  <c r="AG67" i="26" s="1"/>
  <c r="AM67" i="26" s="1"/>
  <c r="AR67" i="26" s="1"/>
  <c r="AW67" i="26" s="1"/>
  <c r="BB67" i="26" s="1"/>
  <c r="BG67" i="26" s="1"/>
  <c r="BL67" i="26" s="1"/>
  <c r="W66" i="26"/>
  <c r="V66" i="26"/>
  <c r="W62" i="26"/>
  <c r="V62" i="26"/>
  <c r="AB62" i="26" s="1"/>
  <c r="AG62" i="26" s="1"/>
  <c r="AM62" i="26" s="1"/>
  <c r="AR62" i="26" s="1"/>
  <c r="AW62" i="26" s="1"/>
  <c r="BB62" i="26" s="1"/>
  <c r="BG62" i="26" s="1"/>
  <c r="BL62" i="26" s="1"/>
  <c r="W63" i="26"/>
  <c r="V63" i="26"/>
  <c r="AB63" i="26" s="1"/>
  <c r="AG63" i="26" s="1"/>
  <c r="AM63" i="26" s="1"/>
  <c r="AR63" i="26" s="1"/>
  <c r="AW63" i="26" s="1"/>
  <c r="BB63" i="26" s="1"/>
  <c r="BG63" i="26" s="1"/>
  <c r="BL63" i="26" s="1"/>
  <c r="W69" i="26"/>
  <c r="V69" i="26"/>
  <c r="AB69" i="26" s="1"/>
  <c r="AG69" i="26" s="1"/>
  <c r="AM69" i="26" s="1"/>
  <c r="AR69" i="26" s="1"/>
  <c r="AW69" i="26" s="1"/>
  <c r="BB69" i="26" s="1"/>
  <c r="BG69" i="26" s="1"/>
  <c r="BL69" i="26" s="1"/>
  <c r="W65" i="26"/>
  <c r="V65" i="26"/>
  <c r="AB65" i="26" s="1"/>
  <c r="AG65" i="26" s="1"/>
  <c r="AM65" i="26" s="1"/>
  <c r="AR65" i="26" s="1"/>
  <c r="AW65" i="26" s="1"/>
  <c r="BB65" i="26" s="1"/>
  <c r="BG65" i="26" s="1"/>
  <c r="BL65" i="26" s="1"/>
  <c r="W72" i="26"/>
  <c r="V72" i="26"/>
  <c r="W68" i="26"/>
  <c r="V68" i="26"/>
  <c r="W64" i="26"/>
  <c r="V64" i="26"/>
  <c r="AI68" i="26"/>
  <c r="AH68" i="26"/>
  <c r="AN68" i="26" s="1"/>
  <c r="AS68" i="26" s="1"/>
  <c r="AX68" i="26" s="1"/>
  <c r="BC68" i="26" s="1"/>
  <c r="BH68" i="26" s="1"/>
  <c r="BM68" i="26" s="1"/>
  <c r="AI64" i="26"/>
  <c r="AH64" i="26"/>
  <c r="AN64" i="26" s="1"/>
  <c r="AS64" i="26" s="1"/>
  <c r="AX64" i="26" s="1"/>
  <c r="BC64" i="26" s="1"/>
  <c r="BH64" i="26" s="1"/>
  <c r="BM64" i="26" s="1"/>
  <c r="AI66" i="26"/>
  <c r="AH66" i="26"/>
  <c r="AN66" i="26" s="1"/>
  <c r="AS66" i="26" s="1"/>
  <c r="AX66" i="26" s="1"/>
  <c r="BC66" i="26" s="1"/>
  <c r="BH66" i="26" s="1"/>
  <c r="BM66" i="26" s="1"/>
  <c r="H57" i="26"/>
  <c r="H58" i="26" s="1"/>
  <c r="R46" i="26"/>
  <c r="S46" i="26" s="1"/>
  <c r="T46" i="26" s="1"/>
  <c r="U46" i="26" s="1"/>
  <c r="V46" i="26" s="1"/>
  <c r="W46" i="26" s="1"/>
  <c r="X46" i="26" s="1"/>
  <c r="Y46" i="26" s="1"/>
  <c r="Z46" i="26" s="1"/>
  <c r="AA46" i="26" s="1"/>
  <c r="AB46" i="26" s="1"/>
  <c r="AC46" i="26" s="1"/>
  <c r="AD46" i="26" s="1"/>
  <c r="AE46" i="26" s="1"/>
  <c r="AF46" i="26" s="1"/>
  <c r="AG46" i="26" s="1"/>
  <c r="AH46" i="26" s="1"/>
  <c r="AI46" i="26" s="1"/>
  <c r="AJ46" i="26" s="1"/>
  <c r="AK46" i="26" s="1"/>
  <c r="AL46" i="26" s="1"/>
  <c r="AM46" i="26" s="1"/>
  <c r="AN46" i="26" s="1"/>
  <c r="H64" i="26"/>
  <c r="I64" i="26" s="1"/>
  <c r="J64" i="26" s="1"/>
  <c r="K64" i="26" s="1"/>
  <c r="O62" i="26"/>
  <c r="T62" i="26" s="1"/>
  <c r="Z62" i="26" s="1"/>
  <c r="AE62" i="26" s="1"/>
  <c r="AK62" i="26" s="1"/>
  <c r="AP62" i="26" s="1"/>
  <c r="AU62" i="26" s="1"/>
  <c r="AZ62" i="26" s="1"/>
  <c r="BE62" i="26" s="1"/>
  <c r="BJ62" i="26" s="1"/>
  <c r="G43" i="26"/>
  <c r="N65" i="26"/>
  <c r="S65" i="26" s="1"/>
  <c r="Y65" i="26" s="1"/>
  <c r="AD65" i="26" s="1"/>
  <c r="AJ65" i="26" s="1"/>
  <c r="AO65" i="26" s="1"/>
  <c r="AT65" i="26" s="1"/>
  <c r="AY65" i="26" s="1"/>
  <c r="BD65" i="26" s="1"/>
  <c r="BI65" i="26" s="1"/>
  <c r="H75" i="26"/>
  <c r="H76" i="26" s="1"/>
  <c r="N63" i="26"/>
  <c r="S63" i="26" s="1"/>
  <c r="Y63" i="26" s="1"/>
  <c r="AD63" i="26" s="1"/>
  <c r="AJ63" i="26" s="1"/>
  <c r="AO63" i="26" s="1"/>
  <c r="AT63" i="26" s="1"/>
  <c r="AY63" i="26" s="1"/>
  <c r="BD63" i="26" s="1"/>
  <c r="BI63" i="26" s="1"/>
  <c r="H68" i="26"/>
  <c r="I68" i="26" s="1"/>
  <c r="M69" i="26"/>
  <c r="R69" i="26" s="1"/>
  <c r="X69" i="26" s="1"/>
  <c r="AC69" i="26" s="1"/>
  <c r="AD71" i="26"/>
  <c r="AJ71" i="26" s="1"/>
  <c r="AO71" i="26" s="1"/>
  <c r="AT71" i="26" s="1"/>
  <c r="AY71" i="26" s="1"/>
  <c r="BD71" i="26" s="1"/>
  <c r="BI71" i="26" s="1"/>
  <c r="S70" i="26"/>
  <c r="N67" i="26"/>
  <c r="S67" i="26" s="1"/>
  <c r="Y67" i="26" s="1"/>
  <c r="AD67" i="26" s="1"/>
  <c r="AJ67" i="26" s="1"/>
  <c r="AO67" i="26" s="1"/>
  <c r="AT67" i="26" s="1"/>
  <c r="AY67" i="26" s="1"/>
  <c r="BD67" i="26" s="1"/>
  <c r="BI67" i="26" s="1"/>
  <c r="H66" i="26"/>
  <c r="R70" i="26"/>
  <c r="P69" i="26"/>
  <c r="U69" i="26" s="1"/>
  <c r="AA69" i="26" s="1"/>
  <c r="AF69" i="26" s="1"/>
  <c r="AL69" i="26" s="1"/>
  <c r="AQ69" i="26" s="1"/>
  <c r="AV69" i="26" s="1"/>
  <c r="BA69" i="26" s="1"/>
  <c r="BF69" i="26" s="1"/>
  <c r="BK69" i="26" s="1"/>
  <c r="M67" i="26"/>
  <c r="R67" i="26" s="1"/>
  <c r="X67" i="26" s="1"/>
  <c r="AC67" i="26" s="1"/>
  <c r="M65" i="26"/>
  <c r="R65" i="26" s="1"/>
  <c r="X65" i="26" s="1"/>
  <c r="AC65" i="26" s="1"/>
  <c r="M63" i="26"/>
  <c r="R63" i="26" s="1"/>
  <c r="X63" i="26" s="1"/>
  <c r="AC63" i="26" s="1"/>
  <c r="N62" i="26"/>
  <c r="S62" i="26" s="1"/>
  <c r="Y62" i="26" s="1"/>
  <c r="AD62" i="26" s="1"/>
  <c r="AJ62" i="26" s="1"/>
  <c r="AO62" i="26" s="1"/>
  <c r="AT62" i="26" s="1"/>
  <c r="AY62" i="26" s="1"/>
  <c r="BD62" i="26" s="1"/>
  <c r="BI62" i="26" s="1"/>
  <c r="O69" i="26"/>
  <c r="T69" i="26" s="1"/>
  <c r="Z69" i="26" s="1"/>
  <c r="AE69" i="26" s="1"/>
  <c r="AK69" i="26" s="1"/>
  <c r="AP69" i="26" s="1"/>
  <c r="AU69" i="26" s="1"/>
  <c r="AZ69" i="26" s="1"/>
  <c r="BE69" i="26" s="1"/>
  <c r="BJ69" i="26" s="1"/>
  <c r="P67" i="26"/>
  <c r="U67" i="26" s="1"/>
  <c r="AA67" i="26" s="1"/>
  <c r="AF67" i="26" s="1"/>
  <c r="AL67" i="26" s="1"/>
  <c r="AQ67" i="26" s="1"/>
  <c r="AV67" i="26" s="1"/>
  <c r="BA67" i="26" s="1"/>
  <c r="BF67" i="26" s="1"/>
  <c r="BK67" i="26" s="1"/>
  <c r="P65" i="26"/>
  <c r="U65" i="26" s="1"/>
  <c r="AA65" i="26" s="1"/>
  <c r="AF65" i="26" s="1"/>
  <c r="AL65" i="26" s="1"/>
  <c r="AQ65" i="26" s="1"/>
  <c r="AV65" i="26" s="1"/>
  <c r="BA65" i="26" s="1"/>
  <c r="BF65" i="26" s="1"/>
  <c r="BK65" i="26" s="1"/>
  <c r="P63" i="26"/>
  <c r="U63" i="26" s="1"/>
  <c r="AA63" i="26" s="1"/>
  <c r="AF63" i="26" s="1"/>
  <c r="AL63" i="26" s="1"/>
  <c r="AQ63" i="26" s="1"/>
  <c r="AV63" i="26" s="1"/>
  <c r="BA63" i="26" s="1"/>
  <c r="BF63" i="26" s="1"/>
  <c r="BK63" i="26" s="1"/>
  <c r="M62" i="26"/>
  <c r="R62" i="26" s="1"/>
  <c r="X62" i="26" s="1"/>
  <c r="AC62" i="26" s="1"/>
  <c r="AC71" i="26"/>
  <c r="N69" i="26"/>
  <c r="S69" i="26" s="1"/>
  <c r="Y69" i="26" s="1"/>
  <c r="AD69" i="26" s="1"/>
  <c r="AJ69" i="26" s="1"/>
  <c r="AO69" i="26" s="1"/>
  <c r="AT69" i="26" s="1"/>
  <c r="AY69" i="26" s="1"/>
  <c r="BD69" i="26" s="1"/>
  <c r="BI69" i="26" s="1"/>
  <c r="O67" i="26"/>
  <c r="T67" i="26" s="1"/>
  <c r="Z67" i="26" s="1"/>
  <c r="AE67" i="26" s="1"/>
  <c r="AK67" i="26" s="1"/>
  <c r="AP67" i="26" s="1"/>
  <c r="AU67" i="26" s="1"/>
  <c r="AZ67" i="26" s="1"/>
  <c r="BE67" i="26" s="1"/>
  <c r="BJ67" i="26" s="1"/>
  <c r="O65" i="26"/>
  <c r="T65" i="26" s="1"/>
  <c r="Z65" i="26" s="1"/>
  <c r="AE65" i="26" s="1"/>
  <c r="AK65" i="26" s="1"/>
  <c r="AP65" i="26" s="1"/>
  <c r="AU65" i="26" s="1"/>
  <c r="AZ65" i="26" s="1"/>
  <c r="BE65" i="26" s="1"/>
  <c r="BJ65" i="26" s="1"/>
  <c r="O63" i="26"/>
  <c r="T63" i="26" s="1"/>
  <c r="Z63" i="26" s="1"/>
  <c r="AE63" i="26" s="1"/>
  <c r="AK63" i="26" s="1"/>
  <c r="AP63" i="26" s="1"/>
  <c r="AU63" i="26" s="1"/>
  <c r="AZ63" i="26" s="1"/>
  <c r="BE63" i="26" s="1"/>
  <c r="BJ63" i="26" s="1"/>
  <c r="P62" i="26"/>
  <c r="U62" i="26" s="1"/>
  <c r="AA62" i="26" s="1"/>
  <c r="AF62" i="26" s="1"/>
  <c r="AL62" i="26" s="1"/>
  <c r="AQ62" i="26" s="1"/>
  <c r="AV62" i="26" s="1"/>
  <c r="BA62" i="26" s="1"/>
  <c r="BF62" i="26" s="1"/>
  <c r="BK62" i="26" s="1"/>
  <c r="H43" i="26"/>
  <c r="I42" i="26"/>
  <c r="I48" i="26"/>
  <c r="H48" i="26"/>
  <c r="G48" i="26"/>
  <c r="G81" i="26" s="1"/>
  <c r="Y70" i="26" l="1"/>
  <c r="S72" i="26"/>
  <c r="X70" i="26"/>
  <c r="R72" i="26"/>
  <c r="P38" i="26"/>
  <c r="Q7" i="26"/>
  <c r="BB121" i="26"/>
  <c r="H81" i="26"/>
  <c r="P56" i="26"/>
  <c r="O64" i="26"/>
  <c r="T64" i="26" s="1"/>
  <c r="Z64" i="26" s="1"/>
  <c r="AE64" i="26" s="1"/>
  <c r="AK64" i="26" s="1"/>
  <c r="AP64" i="26" s="1"/>
  <c r="AU64" i="26" s="1"/>
  <c r="AZ64" i="26" s="1"/>
  <c r="BE64" i="26" s="1"/>
  <c r="BJ64" i="26" s="1"/>
  <c r="N64" i="26"/>
  <c r="S64" i="26" s="1"/>
  <c r="Y64" i="26" s="1"/>
  <c r="AD64" i="26" s="1"/>
  <c r="AJ64" i="26" s="1"/>
  <c r="AO64" i="26" s="1"/>
  <c r="AT64" i="26" s="1"/>
  <c r="AY64" i="26" s="1"/>
  <c r="BD64" i="26" s="1"/>
  <c r="BI64" i="26" s="1"/>
  <c r="P64" i="26"/>
  <c r="U64" i="26" s="1"/>
  <c r="AA64" i="26" s="1"/>
  <c r="AF64" i="26" s="1"/>
  <c r="AL64" i="26" s="1"/>
  <c r="AQ64" i="26" s="1"/>
  <c r="AV64" i="26" s="1"/>
  <c r="BA64" i="26" s="1"/>
  <c r="BF64" i="26" s="1"/>
  <c r="BK64" i="26" s="1"/>
  <c r="AO46" i="26"/>
  <c r="AP46" i="26" s="1"/>
  <c r="AQ46" i="26" s="1"/>
  <c r="AR46" i="26" s="1"/>
  <c r="AS46" i="26" s="1"/>
  <c r="AT46" i="26" s="1"/>
  <c r="AU46" i="26" s="1"/>
  <c r="AV46" i="26" s="1"/>
  <c r="AW46" i="26" s="1"/>
  <c r="AX46" i="26" s="1"/>
  <c r="AY46" i="26" s="1"/>
  <c r="AZ46" i="26" s="1"/>
  <c r="AI63" i="26"/>
  <c r="AH63" i="26"/>
  <c r="AN63" i="26" s="1"/>
  <c r="AS63" i="26" s="1"/>
  <c r="AX63" i="26" s="1"/>
  <c r="BC63" i="26" s="1"/>
  <c r="BH63" i="26" s="1"/>
  <c r="BM63" i="26" s="1"/>
  <c r="AI62" i="26"/>
  <c r="AH62" i="26"/>
  <c r="AN62" i="26" s="1"/>
  <c r="AS62" i="26" s="1"/>
  <c r="AX62" i="26" s="1"/>
  <c r="BC62" i="26" s="1"/>
  <c r="BH62" i="26" s="1"/>
  <c r="BM62" i="26" s="1"/>
  <c r="AI65" i="26"/>
  <c r="AH65" i="26"/>
  <c r="AN65" i="26" s="1"/>
  <c r="AS65" i="26" s="1"/>
  <c r="AX65" i="26" s="1"/>
  <c r="BC65" i="26" s="1"/>
  <c r="BH65" i="26" s="1"/>
  <c r="BM65" i="26" s="1"/>
  <c r="AI69" i="26"/>
  <c r="AH69" i="26"/>
  <c r="AN69" i="26" s="1"/>
  <c r="AS69" i="26" s="1"/>
  <c r="AX69" i="26" s="1"/>
  <c r="BC69" i="26" s="1"/>
  <c r="BH69" i="26" s="1"/>
  <c r="BM69" i="26" s="1"/>
  <c r="AI71" i="26"/>
  <c r="AH71" i="26"/>
  <c r="AN71" i="26" s="1"/>
  <c r="AS71" i="26" s="1"/>
  <c r="AX71" i="26" s="1"/>
  <c r="BC71" i="26" s="1"/>
  <c r="BH71" i="26" s="1"/>
  <c r="BM71" i="26" s="1"/>
  <c r="AI67" i="26"/>
  <c r="AH67" i="26"/>
  <c r="AN67" i="26" s="1"/>
  <c r="AS67" i="26" s="1"/>
  <c r="AX67" i="26" s="1"/>
  <c r="BC67" i="26" s="1"/>
  <c r="BH67" i="26" s="1"/>
  <c r="BM67" i="26" s="1"/>
  <c r="I57" i="26"/>
  <c r="I58" i="26" s="1"/>
  <c r="AB64" i="26"/>
  <c r="AG64" i="26" s="1"/>
  <c r="AM64" i="26" s="1"/>
  <c r="AR64" i="26" s="1"/>
  <c r="AW64" i="26" s="1"/>
  <c r="BB64" i="26" s="1"/>
  <c r="BG64" i="26" s="1"/>
  <c r="BL64" i="26" s="1"/>
  <c r="N68" i="26"/>
  <c r="S68" i="26" s="1"/>
  <c r="Y68" i="26" s="1"/>
  <c r="AD68" i="26" s="1"/>
  <c r="AJ68" i="26" s="1"/>
  <c r="AO68" i="26" s="1"/>
  <c r="AT68" i="26" s="1"/>
  <c r="AY68" i="26" s="1"/>
  <c r="BD68" i="26" s="1"/>
  <c r="BI68" i="26" s="1"/>
  <c r="I75" i="26"/>
  <c r="I76" i="26" s="1"/>
  <c r="J68" i="26"/>
  <c r="O68" i="26"/>
  <c r="T68" i="26" s="1"/>
  <c r="Z68" i="26" s="1"/>
  <c r="AE68" i="26" s="1"/>
  <c r="AK68" i="26" s="1"/>
  <c r="AP68" i="26" s="1"/>
  <c r="AU68" i="26" s="1"/>
  <c r="AZ68" i="26" s="1"/>
  <c r="BE68" i="26" s="1"/>
  <c r="BJ68" i="26" s="1"/>
  <c r="I66" i="26"/>
  <c r="N66" i="26"/>
  <c r="S66" i="26" s="1"/>
  <c r="Y66" i="26" s="1"/>
  <c r="AD66" i="26" s="1"/>
  <c r="AJ66" i="26" s="1"/>
  <c r="AO66" i="26" s="1"/>
  <c r="AT66" i="26" s="1"/>
  <c r="AY66" i="26" s="1"/>
  <c r="BD66" i="26" s="1"/>
  <c r="BI66" i="26" s="1"/>
  <c r="AE71" i="26"/>
  <c r="AK71" i="26" s="1"/>
  <c r="AP71" i="26" s="1"/>
  <c r="AU71" i="26" s="1"/>
  <c r="AZ71" i="26" s="1"/>
  <c r="BE71" i="26" s="1"/>
  <c r="BJ71" i="26" s="1"/>
  <c r="T70" i="26"/>
  <c r="J42" i="26"/>
  <c r="I43" i="26"/>
  <c r="J48" i="26"/>
  <c r="Z70" i="26" l="1"/>
  <c r="T72" i="26"/>
  <c r="AD70" i="26"/>
  <c r="Y72" i="26"/>
  <c r="AC70" i="26"/>
  <c r="X72" i="26"/>
  <c r="E4" i="14"/>
  <c r="R7" i="26"/>
  <c r="I81" i="26"/>
  <c r="Q56" i="26"/>
  <c r="E6" i="14"/>
  <c r="Q38" i="26"/>
  <c r="BA46" i="26"/>
  <c r="BB46" i="26" s="1"/>
  <c r="BC46" i="26" s="1"/>
  <c r="BD46" i="26" s="1"/>
  <c r="BE46" i="26" s="1"/>
  <c r="BF46" i="26" s="1"/>
  <c r="BG46" i="26" s="1"/>
  <c r="BH46" i="26" s="1"/>
  <c r="BI46" i="26" s="1"/>
  <c r="BJ46" i="26" s="1"/>
  <c r="BK46" i="26" s="1"/>
  <c r="BL46" i="26" s="1"/>
  <c r="BM46" i="26" s="1"/>
  <c r="J57" i="26"/>
  <c r="J58" i="26" s="1"/>
  <c r="K68" i="26"/>
  <c r="P68" i="26"/>
  <c r="U68" i="26" s="1"/>
  <c r="AA68" i="26" s="1"/>
  <c r="AF68" i="26" s="1"/>
  <c r="AL68" i="26" s="1"/>
  <c r="AQ68" i="26" s="1"/>
  <c r="AV68" i="26" s="1"/>
  <c r="BA68" i="26" s="1"/>
  <c r="BF68" i="26" s="1"/>
  <c r="BK68" i="26" s="1"/>
  <c r="J75" i="26"/>
  <c r="J76" i="26" s="1"/>
  <c r="AF71" i="26"/>
  <c r="AL71" i="26" s="1"/>
  <c r="AQ71" i="26" s="1"/>
  <c r="AV71" i="26" s="1"/>
  <c r="BA71" i="26" s="1"/>
  <c r="BF71" i="26" s="1"/>
  <c r="BK71" i="26" s="1"/>
  <c r="J66" i="26"/>
  <c r="O66" i="26"/>
  <c r="T66" i="26" s="1"/>
  <c r="Z66" i="26" s="1"/>
  <c r="AE66" i="26" s="1"/>
  <c r="AK66" i="26" s="1"/>
  <c r="AP66" i="26" s="1"/>
  <c r="AU66" i="26" s="1"/>
  <c r="AZ66" i="26" s="1"/>
  <c r="BE66" i="26" s="1"/>
  <c r="BJ66" i="26" s="1"/>
  <c r="U70" i="26"/>
  <c r="K42" i="26"/>
  <c r="J43" i="26"/>
  <c r="K48" i="26"/>
  <c r="AA70" i="26" l="1"/>
  <c r="U72" i="26"/>
  <c r="AE70" i="26"/>
  <c r="Z72" i="26"/>
  <c r="AJ70" i="26"/>
  <c r="AD72" i="26"/>
  <c r="AC72" i="26"/>
  <c r="AI70" i="26"/>
  <c r="AI72" i="26" s="1"/>
  <c r="AH70" i="26"/>
  <c r="J81" i="26"/>
  <c r="R38" i="26"/>
  <c r="R56" i="26"/>
  <c r="S7" i="26"/>
  <c r="K57" i="26"/>
  <c r="K58" i="26" s="1"/>
  <c r="AB70" i="26"/>
  <c r="AB68" i="26"/>
  <c r="AG68" i="26" s="1"/>
  <c r="AM68" i="26" s="1"/>
  <c r="AR68" i="26" s="1"/>
  <c r="AW68" i="26" s="1"/>
  <c r="BB68" i="26" s="1"/>
  <c r="BG68" i="26" s="1"/>
  <c r="BL68" i="26" s="1"/>
  <c r="AB71" i="26"/>
  <c r="AG71" i="26" s="1"/>
  <c r="AM71" i="26" s="1"/>
  <c r="AR71" i="26" s="1"/>
  <c r="AW71" i="26" s="1"/>
  <c r="BB71" i="26" s="1"/>
  <c r="BG71" i="26" s="1"/>
  <c r="BL71" i="26" s="1"/>
  <c r="K75" i="26"/>
  <c r="K76" i="26" s="1"/>
  <c r="K66" i="26"/>
  <c r="P66" i="26"/>
  <c r="U66" i="26" s="1"/>
  <c r="AA66" i="26" s="1"/>
  <c r="AF66" i="26" s="1"/>
  <c r="AL66" i="26" s="1"/>
  <c r="AQ66" i="26" s="1"/>
  <c r="AV66" i="26" s="1"/>
  <c r="BA66" i="26" s="1"/>
  <c r="BF66" i="26" s="1"/>
  <c r="BK66" i="26" s="1"/>
  <c r="L42" i="26"/>
  <c r="K43" i="26"/>
  <c r="L48" i="26"/>
  <c r="AF70" i="26" l="1"/>
  <c r="AA72" i="26"/>
  <c r="AK70" i="26"/>
  <c r="AE72" i="26"/>
  <c r="AO70" i="26"/>
  <c r="AJ72" i="26"/>
  <c r="AN70" i="26"/>
  <c r="AH72" i="26"/>
  <c r="AG70" i="26"/>
  <c r="AB72" i="26"/>
  <c r="K81" i="26"/>
  <c r="S56" i="26"/>
  <c r="S38" i="26"/>
  <c r="T7" i="26"/>
  <c r="L57" i="26"/>
  <c r="L58" i="26" s="1"/>
  <c r="AB66" i="26"/>
  <c r="AG66" i="26" s="1"/>
  <c r="AM66" i="26" s="1"/>
  <c r="AR66" i="26" s="1"/>
  <c r="AW66" i="26" s="1"/>
  <c r="BB66" i="26" s="1"/>
  <c r="BG66" i="26" s="1"/>
  <c r="BL66" i="26" s="1"/>
  <c r="L75" i="26"/>
  <c r="L76" i="26" s="1"/>
  <c r="M42" i="26"/>
  <c r="L43" i="26"/>
  <c r="M48" i="26"/>
  <c r="AL70" i="26" l="1"/>
  <c r="AF72" i="26"/>
  <c r="AP70" i="26"/>
  <c r="AK72" i="26"/>
  <c r="AT70" i="26"/>
  <c r="AO72" i="26"/>
  <c r="AS70" i="26"/>
  <c r="AN72" i="26"/>
  <c r="AM70" i="26"/>
  <c r="AG72" i="26"/>
  <c r="L81" i="26"/>
  <c r="T38" i="26"/>
  <c r="T56" i="26"/>
  <c r="U7" i="26"/>
  <c r="M57" i="26"/>
  <c r="M58" i="26" s="1"/>
  <c r="M75" i="26"/>
  <c r="M76" i="26" s="1"/>
  <c r="N42" i="26"/>
  <c r="M43" i="26"/>
  <c r="N48" i="26"/>
  <c r="AQ70" i="26" l="1"/>
  <c r="AL72" i="26"/>
  <c r="AU70" i="26"/>
  <c r="AP72" i="26"/>
  <c r="AY70" i="26"/>
  <c r="AT72" i="26"/>
  <c r="AX70" i="26"/>
  <c r="AS72" i="26"/>
  <c r="AR70" i="26"/>
  <c r="AM72" i="26"/>
  <c r="V7" i="26"/>
  <c r="M81" i="26"/>
  <c r="U56" i="26"/>
  <c r="U38" i="26"/>
  <c r="N57" i="26"/>
  <c r="N58" i="26" s="1"/>
  <c r="N75" i="26"/>
  <c r="N76" i="26" s="1"/>
  <c r="O42" i="26"/>
  <c r="N43" i="26"/>
  <c r="O48" i="26"/>
  <c r="AV70" i="26" l="1"/>
  <c r="AQ72" i="26"/>
  <c r="AZ70" i="26"/>
  <c r="AU72" i="26"/>
  <c r="BD70" i="26"/>
  <c r="AY72" i="26"/>
  <c r="BC70" i="26"/>
  <c r="AX72" i="26"/>
  <c r="AW70" i="26"/>
  <c r="AR72" i="26"/>
  <c r="N81" i="26"/>
  <c r="V38" i="26"/>
  <c r="V56" i="26"/>
  <c r="W7" i="26"/>
  <c r="X4" i="26" s="1"/>
  <c r="V16" i="26"/>
  <c r="W8" i="26"/>
  <c r="O57" i="26"/>
  <c r="O58" i="26" s="1"/>
  <c r="O75" i="26"/>
  <c r="O76" i="26" s="1"/>
  <c r="P42" i="26"/>
  <c r="Q42" i="26" s="1"/>
  <c r="R42" i="26" s="1"/>
  <c r="O43" i="26"/>
  <c r="P48" i="26"/>
  <c r="BA70" i="26" l="1"/>
  <c r="AV72" i="26"/>
  <c r="BE70" i="26"/>
  <c r="AZ72" i="26"/>
  <c r="BI70" i="26"/>
  <c r="BI72" i="26" s="1"/>
  <c r="BD72" i="26"/>
  <c r="BH70" i="26"/>
  <c r="BC72" i="26"/>
  <c r="BB70" i="26"/>
  <c r="AW72" i="26"/>
  <c r="O81" i="26"/>
  <c r="W38" i="26"/>
  <c r="W56" i="26"/>
  <c r="W16" i="26"/>
  <c r="X8" i="26"/>
  <c r="X7" i="26"/>
  <c r="P57" i="26"/>
  <c r="P58" i="26" s="1"/>
  <c r="P75" i="26"/>
  <c r="P43" i="26"/>
  <c r="BF70" i="26" l="1"/>
  <c r="BA72" i="26"/>
  <c r="BJ70" i="26"/>
  <c r="BJ72" i="26" s="1"/>
  <c r="BE72" i="26"/>
  <c r="BM70" i="26"/>
  <c r="BM72" i="26" s="1"/>
  <c r="BH72" i="26"/>
  <c r="BG70" i="26"/>
  <c r="BB72" i="26"/>
  <c r="X90" i="26"/>
  <c r="Y4" i="26"/>
  <c r="Y7" i="26" s="1"/>
  <c r="Z4" i="26" s="1"/>
  <c r="Q75" i="26"/>
  <c r="Q76" i="26" s="1"/>
  <c r="P76" i="26"/>
  <c r="P81" i="26" s="1"/>
  <c r="X38" i="26"/>
  <c r="X56" i="26"/>
  <c r="X16" i="26"/>
  <c r="Y8" i="26"/>
  <c r="Q48" i="26"/>
  <c r="BK70" i="26" l="1"/>
  <c r="BK72" i="26" s="1"/>
  <c r="BF72" i="26"/>
  <c r="BL70" i="26"/>
  <c r="BL72" i="26" s="1"/>
  <c r="BG72" i="26"/>
  <c r="Y38" i="26"/>
  <c r="Y56" i="26"/>
  <c r="Z8" i="26"/>
  <c r="Z7" i="26"/>
  <c r="AA4" i="26" s="1"/>
  <c r="Y16" i="26"/>
  <c r="Q57" i="26"/>
  <c r="Q58" i="26" s="1"/>
  <c r="Q43" i="26"/>
  <c r="R48" i="26"/>
  <c r="Q81" i="26" l="1"/>
  <c r="E13" i="14" s="1"/>
  <c r="Z56" i="26"/>
  <c r="Z38" i="26"/>
  <c r="Z16" i="26"/>
  <c r="AA7" i="26"/>
  <c r="AA8" i="26"/>
  <c r="R57" i="26"/>
  <c r="R58" i="26" s="1"/>
  <c r="R75" i="26"/>
  <c r="R76" i="26" s="1"/>
  <c r="S42" i="26"/>
  <c r="R43" i="26"/>
  <c r="S48" i="26"/>
  <c r="AA90" i="26" l="1"/>
  <c r="AB4" i="26"/>
  <c r="AB7" i="26" s="1"/>
  <c r="AC4" i="26" s="1"/>
  <c r="R81" i="26"/>
  <c r="AA56" i="26"/>
  <c r="AA38" i="26"/>
  <c r="AB8" i="26"/>
  <c r="AA16" i="26"/>
  <c r="S57" i="26"/>
  <c r="S58" i="26" s="1"/>
  <c r="S75" i="26"/>
  <c r="S76" i="26" s="1"/>
  <c r="T42" i="26"/>
  <c r="S43" i="26"/>
  <c r="T48" i="26"/>
  <c r="S81" i="26" l="1"/>
  <c r="AB38" i="26"/>
  <c r="AB56" i="26"/>
  <c r="AB16" i="26"/>
  <c r="AC8" i="26"/>
  <c r="AC7" i="26"/>
  <c r="T57" i="26"/>
  <c r="T58" i="26" s="1"/>
  <c r="T75" i="26"/>
  <c r="T76" i="26" s="1"/>
  <c r="U42" i="26"/>
  <c r="T43" i="26"/>
  <c r="U48" i="26"/>
  <c r="G4" i="14" l="1"/>
  <c r="AD4" i="26"/>
  <c r="AD7" i="26" s="1"/>
  <c r="T81" i="26"/>
  <c r="AC38" i="26"/>
  <c r="AC56" i="26"/>
  <c r="AD8" i="26"/>
  <c r="AC16" i="26"/>
  <c r="G6" i="14" s="1"/>
  <c r="U57" i="26"/>
  <c r="U58" i="26" s="1"/>
  <c r="U75" i="26"/>
  <c r="U76" i="26" s="1"/>
  <c r="V42" i="26"/>
  <c r="U43" i="26"/>
  <c r="V48" i="26"/>
  <c r="AD90" i="26" l="1"/>
  <c r="AE4" i="26"/>
  <c r="U81" i="26"/>
  <c r="AD38" i="26"/>
  <c r="AD56" i="26"/>
  <c r="AD16" i="26"/>
  <c r="AE8" i="26"/>
  <c r="AE7" i="26"/>
  <c r="AF4" i="26" s="1"/>
  <c r="V57" i="26"/>
  <c r="V58" i="26" s="1"/>
  <c r="V75" i="26"/>
  <c r="V76" i="26" s="1"/>
  <c r="W42" i="26"/>
  <c r="V43" i="26"/>
  <c r="X47" i="26"/>
  <c r="W48" i="26"/>
  <c r="V81" i="26" l="1"/>
  <c r="AE38" i="26"/>
  <c r="AE56" i="26"/>
  <c r="AE16" i="26"/>
  <c r="AF8" i="26"/>
  <c r="AF7" i="26"/>
  <c r="AG4" i="26" s="1"/>
  <c r="W57" i="26"/>
  <c r="W58" i="26" s="1"/>
  <c r="W75" i="26"/>
  <c r="W76" i="26" s="1"/>
  <c r="X42" i="26"/>
  <c r="W43" i="26"/>
  <c r="Y47" i="26"/>
  <c r="X48" i="26"/>
  <c r="W81" i="26" l="1"/>
  <c r="AF38" i="26"/>
  <c r="AF56" i="26"/>
  <c r="AG8" i="26"/>
  <c r="AF16" i="26"/>
  <c r="AG7" i="26"/>
  <c r="X57" i="26"/>
  <c r="X58" i="26" s="1"/>
  <c r="X75" i="26"/>
  <c r="X76" i="26" s="1"/>
  <c r="Y42" i="26"/>
  <c r="X43" i="26"/>
  <c r="Z47" i="26"/>
  <c r="Y48" i="26"/>
  <c r="AG90" i="26" l="1"/>
  <c r="AH4" i="26"/>
  <c r="X81" i="26"/>
  <c r="AG56" i="26"/>
  <c r="AG38" i="26"/>
  <c r="AG16" i="26"/>
  <c r="AH7" i="26"/>
  <c r="AI4" i="26" s="1"/>
  <c r="AH8" i="26"/>
  <c r="Y57" i="26"/>
  <c r="Y58" i="26" s="1"/>
  <c r="Y75" i="26"/>
  <c r="Y76" i="26" s="1"/>
  <c r="Z42" i="26"/>
  <c r="Y43" i="26"/>
  <c r="Z48" i="26"/>
  <c r="AA47" i="26"/>
  <c r="Y81" i="26" l="1"/>
  <c r="AH56" i="26"/>
  <c r="AH38" i="26"/>
  <c r="AH16" i="26"/>
  <c r="AI7" i="26"/>
  <c r="AJ4" i="26" s="1"/>
  <c r="AI8" i="26"/>
  <c r="Z57" i="26"/>
  <c r="Z58" i="26" s="1"/>
  <c r="Z75" i="26"/>
  <c r="Z76" i="26" s="1"/>
  <c r="AA42" i="26"/>
  <c r="Z43" i="26"/>
  <c r="AB47" i="26"/>
  <c r="AC47" i="26" s="1"/>
  <c r="AD47" i="26" s="1"/>
  <c r="AE47" i="26" s="1"/>
  <c r="AF47" i="26" s="1"/>
  <c r="AG47" i="26" s="1"/>
  <c r="AH47" i="26" s="1"/>
  <c r="AI47" i="26" s="1"/>
  <c r="AJ47" i="26" s="1"/>
  <c r="AK47" i="26" s="1"/>
  <c r="AL47" i="26" s="1"/>
  <c r="AM47" i="26" s="1"/>
  <c r="AN47" i="26" s="1"/>
  <c r="AO47" i="26" s="1"/>
  <c r="AP47" i="26" s="1"/>
  <c r="AQ47" i="26" s="1"/>
  <c r="AR47" i="26" s="1"/>
  <c r="AS47" i="26" s="1"/>
  <c r="AT47" i="26" s="1"/>
  <c r="AU47" i="26" s="1"/>
  <c r="AV47" i="26" s="1"/>
  <c r="AW47" i="26" s="1"/>
  <c r="AX47" i="26" s="1"/>
  <c r="AY47" i="26" s="1"/>
  <c r="AZ47" i="26" s="1"/>
  <c r="BA47" i="26" s="1"/>
  <c r="BB47" i="26" s="1"/>
  <c r="BC47" i="26" s="1"/>
  <c r="BD47" i="26" s="1"/>
  <c r="BE47" i="26" s="1"/>
  <c r="BF47" i="26" s="1"/>
  <c r="BG47" i="26" s="1"/>
  <c r="BH47" i="26" s="1"/>
  <c r="BI47" i="26" s="1"/>
  <c r="BJ47" i="26" s="1"/>
  <c r="BK47" i="26" s="1"/>
  <c r="BL47" i="26" s="1"/>
  <c r="BM47" i="26" s="1"/>
  <c r="AA48" i="26"/>
  <c r="Z81" i="26" l="1"/>
  <c r="AI56" i="26"/>
  <c r="AI38" i="26"/>
  <c r="AI16" i="26"/>
  <c r="AJ8" i="26"/>
  <c r="AJ7" i="26"/>
  <c r="AC48" i="26"/>
  <c r="AA57" i="26"/>
  <c r="AA58" i="26" s="1"/>
  <c r="AA75" i="26"/>
  <c r="AA76" i="26" s="1"/>
  <c r="AB42" i="26"/>
  <c r="AC42" i="26" s="1"/>
  <c r="AD42" i="26" s="1"/>
  <c r="AE42" i="26" s="1"/>
  <c r="AF42" i="26" s="1"/>
  <c r="AG42" i="26" s="1"/>
  <c r="AH42" i="26" s="1"/>
  <c r="AI42" i="26" s="1"/>
  <c r="AJ42" i="26" s="1"/>
  <c r="AK42" i="26" s="1"/>
  <c r="AL42" i="26" s="1"/>
  <c r="AM42" i="26" s="1"/>
  <c r="AN42" i="26" s="1"/>
  <c r="AO42" i="26" s="1"/>
  <c r="AP42" i="26" s="1"/>
  <c r="AQ42" i="26" s="1"/>
  <c r="AR42" i="26" s="1"/>
  <c r="AS42" i="26" s="1"/>
  <c r="AT42" i="26" s="1"/>
  <c r="AU42" i="26" s="1"/>
  <c r="AV42" i="26" s="1"/>
  <c r="AW42" i="26" s="1"/>
  <c r="AX42" i="26" s="1"/>
  <c r="AY42" i="26" s="1"/>
  <c r="AZ42" i="26" s="1"/>
  <c r="BA42" i="26" s="1"/>
  <c r="BB42" i="26" s="1"/>
  <c r="BC42" i="26" s="1"/>
  <c r="BD42" i="26" s="1"/>
  <c r="BE42" i="26" s="1"/>
  <c r="BF42" i="26" s="1"/>
  <c r="BG42" i="26" s="1"/>
  <c r="BH42" i="26" s="1"/>
  <c r="BI42" i="26" s="1"/>
  <c r="BJ42" i="26" s="1"/>
  <c r="BK42" i="26" s="1"/>
  <c r="BL42" i="26" s="1"/>
  <c r="BM42" i="26" s="1"/>
  <c r="AA43" i="26"/>
  <c r="AB48" i="26"/>
  <c r="AJ90" i="26" l="1"/>
  <c r="AK4" i="26"/>
  <c r="AK7" i="26" s="1"/>
  <c r="AL4" i="26" s="1"/>
  <c r="AA81" i="26"/>
  <c r="AJ38" i="26"/>
  <c r="AJ56" i="26"/>
  <c r="AJ16" i="26"/>
  <c r="AK8" i="26"/>
  <c r="AD48" i="26"/>
  <c r="AB57" i="26"/>
  <c r="AB58" i="26" s="1"/>
  <c r="AB75" i="26"/>
  <c r="AB43" i="26"/>
  <c r="AC75" i="26" l="1"/>
  <c r="AB76" i="26"/>
  <c r="AB81" i="26" s="1"/>
  <c r="AK38" i="26"/>
  <c r="AK56" i="26"/>
  <c r="AL8" i="26"/>
  <c r="AL7" i="26"/>
  <c r="AM4" i="26" s="1"/>
  <c r="AK16" i="26"/>
  <c r="AE48" i="26"/>
  <c r="AD75" i="26" l="1"/>
  <c r="AC76" i="26"/>
  <c r="AL38" i="26"/>
  <c r="AL56" i="26"/>
  <c r="AL16" i="26"/>
  <c r="AM7" i="26"/>
  <c r="AM8" i="26"/>
  <c r="AF48" i="26"/>
  <c r="AC57" i="26"/>
  <c r="AC58" i="26" s="1"/>
  <c r="AC43" i="26"/>
  <c r="AM90" i="26" l="1"/>
  <c r="AN4" i="26"/>
  <c r="AC81" i="26"/>
  <c r="AE75" i="26"/>
  <c r="AD76" i="26"/>
  <c r="AM38" i="26"/>
  <c r="AM56" i="26"/>
  <c r="AN8" i="26"/>
  <c r="AM16" i="26"/>
  <c r="AN7" i="26"/>
  <c r="AO4" i="26" s="1"/>
  <c r="AG48" i="26"/>
  <c r="AD57" i="26"/>
  <c r="AD58" i="26" s="1"/>
  <c r="AD43" i="26"/>
  <c r="AD81" i="26" l="1"/>
  <c r="AF75" i="26"/>
  <c r="AE76" i="26"/>
  <c r="AN56" i="26"/>
  <c r="AN38" i="26"/>
  <c r="AO7" i="26"/>
  <c r="AN16" i="26"/>
  <c r="AO8" i="26"/>
  <c r="AH48" i="26"/>
  <c r="AE57" i="26"/>
  <c r="AE58" i="26" s="1"/>
  <c r="AE43" i="26"/>
  <c r="I4" i="14" l="1"/>
  <c r="AP4" i="26"/>
  <c r="AE81" i="26"/>
  <c r="AG75" i="26"/>
  <c r="AF76" i="26"/>
  <c r="AO38" i="26"/>
  <c r="AO56" i="26"/>
  <c r="AO16" i="26"/>
  <c r="I6" i="14" s="1"/>
  <c r="AP8" i="26"/>
  <c r="AP7" i="26"/>
  <c r="AI48" i="26"/>
  <c r="AF57" i="26"/>
  <c r="AF58" i="26" s="1"/>
  <c r="AF43" i="26"/>
  <c r="AP90" i="26" l="1"/>
  <c r="AQ4" i="26"/>
  <c r="AQ7" i="26" s="1"/>
  <c r="AR4" i="26" s="1"/>
  <c r="AF81" i="26"/>
  <c r="AH75" i="26"/>
  <c r="AG76" i="26"/>
  <c r="AP56" i="26"/>
  <c r="AP38" i="26"/>
  <c r="AP16" i="26"/>
  <c r="AQ8" i="26"/>
  <c r="AJ48" i="26"/>
  <c r="AG57" i="26"/>
  <c r="AG58" i="26" s="1"/>
  <c r="AG43" i="26"/>
  <c r="AG81" i="26" l="1"/>
  <c r="AI75" i="26"/>
  <c r="AH76" i="26"/>
  <c r="AQ56" i="26"/>
  <c r="AQ38" i="26"/>
  <c r="AQ16" i="26"/>
  <c r="AR8" i="26"/>
  <c r="AR7" i="26"/>
  <c r="AS4" i="26" s="1"/>
  <c r="AK48" i="26"/>
  <c r="AH57" i="26"/>
  <c r="AH58" i="26" s="1"/>
  <c r="AH43" i="26"/>
  <c r="AH81" i="26" l="1"/>
  <c r="AJ75" i="26"/>
  <c r="AI76" i="26"/>
  <c r="AR38" i="26"/>
  <c r="AR56" i="26"/>
  <c r="AS7" i="26"/>
  <c r="AR16" i="26"/>
  <c r="AS8" i="26"/>
  <c r="AL48" i="26"/>
  <c r="AI57" i="26"/>
  <c r="AI58" i="26" s="1"/>
  <c r="AI43" i="26"/>
  <c r="AS90" i="26" l="1"/>
  <c r="AT4" i="26"/>
  <c r="AT7" i="26" s="1"/>
  <c r="AU4" i="26" s="1"/>
  <c r="AI81" i="26"/>
  <c r="AK75" i="26"/>
  <c r="AJ76" i="26"/>
  <c r="AS38" i="26"/>
  <c r="AS56" i="26"/>
  <c r="AS16" i="26"/>
  <c r="AT8" i="26"/>
  <c r="AM48" i="26"/>
  <c r="AJ57" i="26"/>
  <c r="AJ58" i="26" s="1"/>
  <c r="AJ43" i="26"/>
  <c r="AJ81" i="26" l="1"/>
  <c r="AL75" i="26"/>
  <c r="AK76" i="26"/>
  <c r="AT38" i="26"/>
  <c r="AT56" i="26"/>
  <c r="AT16" i="26"/>
  <c r="AU8" i="26"/>
  <c r="AU7" i="26"/>
  <c r="AV4" i="26" s="1"/>
  <c r="AN48" i="26"/>
  <c r="AK57" i="26"/>
  <c r="AK58" i="26" s="1"/>
  <c r="AK43" i="26"/>
  <c r="AK81" i="26" l="1"/>
  <c r="AM75" i="26"/>
  <c r="AL76" i="26"/>
  <c r="AU38" i="26"/>
  <c r="AU56" i="26"/>
  <c r="AU16" i="26"/>
  <c r="AV8" i="26"/>
  <c r="AV7" i="26"/>
  <c r="AO48" i="26"/>
  <c r="AL57" i="26"/>
  <c r="AL58" i="26" s="1"/>
  <c r="AL43" i="26"/>
  <c r="AV90" i="26" l="1"/>
  <c r="AW4" i="26"/>
  <c r="AL81" i="26"/>
  <c r="AN75" i="26"/>
  <c r="AM76" i="26"/>
  <c r="AV56" i="26"/>
  <c r="AV38" i="26"/>
  <c r="AW8" i="26"/>
  <c r="AV16" i="26"/>
  <c r="AW7" i="26"/>
  <c r="AX4" i="26" s="1"/>
  <c r="AP48" i="26"/>
  <c r="AM57" i="26"/>
  <c r="AM58" i="26" s="1"/>
  <c r="AM43" i="26"/>
  <c r="AM81" i="26" l="1"/>
  <c r="AN76" i="26"/>
  <c r="AO75" i="26"/>
  <c r="AW56" i="26"/>
  <c r="AW38" i="26"/>
  <c r="AW16" i="26"/>
  <c r="AX7" i="26"/>
  <c r="AY4" i="26" s="1"/>
  <c r="AX8" i="26"/>
  <c r="AQ48" i="26"/>
  <c r="AN57" i="26"/>
  <c r="AN58" i="26" s="1"/>
  <c r="AN43" i="26"/>
  <c r="AP75" i="26" l="1"/>
  <c r="AO76" i="26"/>
  <c r="AN81" i="26"/>
  <c r="AX56" i="26"/>
  <c r="AX38" i="26"/>
  <c r="AY8" i="26"/>
  <c r="AX16" i="26"/>
  <c r="AY7" i="26"/>
  <c r="AR48" i="26"/>
  <c r="AY90" i="26" l="1"/>
  <c r="AZ4" i="26"/>
  <c r="AZ7" i="26" s="1"/>
  <c r="BA4" i="26" s="1"/>
  <c r="AQ75" i="26"/>
  <c r="AP76" i="26"/>
  <c r="AY56" i="26"/>
  <c r="AY38" i="26"/>
  <c r="AY16" i="26"/>
  <c r="AZ8" i="26"/>
  <c r="AS48" i="26"/>
  <c r="AO57" i="26"/>
  <c r="AO58" i="26" s="1"/>
  <c r="AO43" i="26"/>
  <c r="AO81" i="26" l="1"/>
  <c r="AR75" i="26"/>
  <c r="AQ76" i="26"/>
  <c r="AZ38" i="26"/>
  <c r="AZ56" i="26"/>
  <c r="AZ16" i="26"/>
  <c r="BA7" i="26"/>
  <c r="BA8" i="26"/>
  <c r="AT48" i="26"/>
  <c r="AP57" i="26"/>
  <c r="AP58" i="26" s="1"/>
  <c r="AP43" i="26"/>
  <c r="K4" i="14" l="1"/>
  <c r="BB4" i="26"/>
  <c r="AP81" i="26"/>
  <c r="AS75" i="26"/>
  <c r="AR76" i="26"/>
  <c r="BA56" i="26"/>
  <c r="BA38" i="26"/>
  <c r="BA16" i="26"/>
  <c r="K6" i="14" s="1"/>
  <c r="BB8" i="26"/>
  <c r="BB7" i="26"/>
  <c r="AU48" i="26"/>
  <c r="AQ57" i="26"/>
  <c r="AQ58" i="26" s="1"/>
  <c r="AQ43" i="26"/>
  <c r="BB90" i="26" l="1"/>
  <c r="BC4" i="26"/>
  <c r="AQ81" i="26"/>
  <c r="AT75" i="26"/>
  <c r="AS76" i="26"/>
  <c r="BB38" i="26"/>
  <c r="BB56" i="26"/>
  <c r="BB16" i="26"/>
  <c r="BC8" i="26"/>
  <c r="BC7" i="26"/>
  <c r="BD4" i="26" s="1"/>
  <c r="AV48" i="26"/>
  <c r="AR57" i="26"/>
  <c r="AR58" i="26" s="1"/>
  <c r="AR43" i="26"/>
  <c r="AR81" i="26" l="1"/>
  <c r="AU75" i="26"/>
  <c r="AT76" i="26"/>
  <c r="BC38" i="26"/>
  <c r="BC56" i="26"/>
  <c r="BD8" i="26"/>
  <c r="BD7" i="26"/>
  <c r="BE4" i="26" s="1"/>
  <c r="BC16" i="26"/>
  <c r="AW48" i="26"/>
  <c r="AS57" i="26"/>
  <c r="AS58" i="26" s="1"/>
  <c r="AS43" i="26"/>
  <c r="AS81" i="26" l="1"/>
  <c r="AV75" i="26"/>
  <c r="AU76" i="26"/>
  <c r="BD56" i="26"/>
  <c r="BD38" i="26"/>
  <c r="BE8" i="26"/>
  <c r="BE7" i="26"/>
  <c r="BD16" i="26"/>
  <c r="AX48" i="26"/>
  <c r="AT57" i="26"/>
  <c r="AT58" i="26" s="1"/>
  <c r="AT43" i="26"/>
  <c r="BE90" i="26" l="1"/>
  <c r="BF4" i="26"/>
  <c r="AT81" i="26"/>
  <c r="AW75" i="26"/>
  <c r="AV76" i="26"/>
  <c r="BE56" i="26"/>
  <c r="BE38" i="26"/>
  <c r="BE16" i="26"/>
  <c r="BF8" i="26"/>
  <c r="BF7" i="26"/>
  <c r="BG4" i="26" s="1"/>
  <c r="AY48" i="26"/>
  <c r="AU57" i="26"/>
  <c r="AU58" i="26" s="1"/>
  <c r="AU43" i="26"/>
  <c r="AU81" i="26" l="1"/>
  <c r="AX75" i="26"/>
  <c r="AW76" i="26"/>
  <c r="BF56" i="26"/>
  <c r="BF38" i="26"/>
  <c r="BF16" i="26"/>
  <c r="BG7" i="26"/>
  <c r="BH4" i="26" s="1"/>
  <c r="BG8" i="26"/>
  <c r="AZ48" i="26"/>
  <c r="AV57" i="26"/>
  <c r="AV58" i="26" s="1"/>
  <c r="AV43" i="26"/>
  <c r="AV81" i="26" l="1"/>
  <c r="AY75" i="26"/>
  <c r="AX76" i="26"/>
  <c r="BG56" i="26"/>
  <c r="BG38" i="26"/>
  <c r="BG16" i="26"/>
  <c r="BH7" i="26"/>
  <c r="BH8" i="26"/>
  <c r="BA48" i="26"/>
  <c r="AW57" i="26"/>
  <c r="AW58" i="26" s="1"/>
  <c r="AW43" i="26"/>
  <c r="BH90" i="26" l="1"/>
  <c r="BI4" i="26"/>
  <c r="BI7" i="26" s="1"/>
  <c r="BJ4" i="26" s="1"/>
  <c r="AW81" i="26"/>
  <c r="AZ75" i="26"/>
  <c r="AY76" i="26"/>
  <c r="BH38" i="26"/>
  <c r="BH56" i="26"/>
  <c r="BH16" i="26"/>
  <c r="BI8" i="26"/>
  <c r="BB48" i="26"/>
  <c r="AX57" i="26"/>
  <c r="AX58" i="26" s="1"/>
  <c r="AX43" i="26"/>
  <c r="AX81" i="26" l="1"/>
  <c r="AZ76" i="26"/>
  <c r="BA75" i="26"/>
  <c r="BI38" i="26"/>
  <c r="BI56" i="26"/>
  <c r="BJ7" i="26"/>
  <c r="BK4" i="26" s="1"/>
  <c r="BI16" i="26"/>
  <c r="BJ8" i="26"/>
  <c r="BA57" i="26"/>
  <c r="BA58" i="26" s="1"/>
  <c r="BC48" i="26"/>
  <c r="AY57" i="26"/>
  <c r="AY58" i="26" s="1"/>
  <c r="AY43" i="26"/>
  <c r="AY81" i="26" l="1"/>
  <c r="BB75" i="26"/>
  <c r="BA76" i="26"/>
  <c r="BJ38" i="26"/>
  <c r="BJ56" i="26"/>
  <c r="BJ16" i="26"/>
  <c r="BK8" i="26"/>
  <c r="BK7" i="26"/>
  <c r="BB57" i="26"/>
  <c r="BB58" i="26" s="1"/>
  <c r="BD48" i="26"/>
  <c r="AZ57" i="26"/>
  <c r="AZ58" i="26" s="1"/>
  <c r="AZ43" i="26"/>
  <c r="BK90" i="26" l="1"/>
  <c r="BL4" i="26"/>
  <c r="AZ81" i="26"/>
  <c r="BC75" i="26"/>
  <c r="BB76" i="26"/>
  <c r="BK38" i="26"/>
  <c r="BK56" i="26"/>
  <c r="BK16" i="26"/>
  <c r="BL8" i="26"/>
  <c r="BL7" i="26"/>
  <c r="BM4" i="26" s="1"/>
  <c r="BC57" i="26"/>
  <c r="BC58" i="26" s="1"/>
  <c r="BE48" i="26"/>
  <c r="BD75" i="26" l="1"/>
  <c r="BC76" i="26"/>
  <c r="BL56" i="26"/>
  <c r="BL38" i="26"/>
  <c r="BM7" i="26"/>
  <c r="BL16" i="26"/>
  <c r="BM8" i="26"/>
  <c r="BD57" i="26"/>
  <c r="BD58" i="26" s="1"/>
  <c r="BF48" i="26"/>
  <c r="BA43" i="26"/>
  <c r="BA81" i="26" s="1"/>
  <c r="M4" i="14" l="1"/>
  <c r="BE75" i="26"/>
  <c r="BD76" i="26"/>
  <c r="BM16" i="26"/>
  <c r="M6" i="14" s="1"/>
  <c r="BM56" i="26"/>
  <c r="BM38" i="26"/>
  <c r="BE57" i="26"/>
  <c r="BE58" i="26" s="1"/>
  <c r="BG48" i="26"/>
  <c r="BB43" i="26"/>
  <c r="BB81" i="26" s="1"/>
  <c r="BF75" i="26" l="1"/>
  <c r="BE76" i="26"/>
  <c r="BF57" i="26"/>
  <c r="BF58" i="26" s="1"/>
  <c r="BH48" i="26"/>
  <c r="BC43" i="26"/>
  <c r="BC81" i="26" s="1"/>
  <c r="BG75" i="26" l="1"/>
  <c r="BF76" i="26"/>
  <c r="BG57" i="26"/>
  <c r="BG58" i="26" s="1"/>
  <c r="BI48" i="26"/>
  <c r="BD43" i="26"/>
  <c r="BD81" i="26" s="1"/>
  <c r="B86" i="26"/>
  <c r="BH75" i="26" l="1"/>
  <c r="BG76" i="26"/>
  <c r="BH57" i="26"/>
  <c r="BH58" i="26" s="1"/>
  <c r="BJ48" i="26"/>
  <c r="BE43" i="26"/>
  <c r="BE81" i="26" s="1"/>
  <c r="BI75" i="26" l="1"/>
  <c r="BH76" i="26"/>
  <c r="BI57" i="26"/>
  <c r="BI58" i="26" s="1"/>
  <c r="BK48" i="26"/>
  <c r="BF43" i="26"/>
  <c r="BF81" i="26" s="1"/>
  <c r="W85" i="26"/>
  <c r="X85" i="26" s="1"/>
  <c r="Y85" i="26" s="1"/>
  <c r="Z85" i="26" s="1"/>
  <c r="AA85" i="26" s="1"/>
  <c r="AB85" i="26" s="1"/>
  <c r="AC85" i="26" s="1"/>
  <c r="AD85" i="26" s="1"/>
  <c r="AE85" i="26" s="1"/>
  <c r="AF85" i="26" s="1"/>
  <c r="AG85" i="26" s="1"/>
  <c r="AH85" i="26" s="1"/>
  <c r="AI85" i="26" s="1"/>
  <c r="AJ85" i="26" s="1"/>
  <c r="AK85" i="26" s="1"/>
  <c r="AL85" i="26" s="1"/>
  <c r="AM85" i="26" s="1"/>
  <c r="AN85" i="26" s="1"/>
  <c r="AO85" i="26" s="1"/>
  <c r="AP85" i="26" s="1"/>
  <c r="AQ85" i="26" s="1"/>
  <c r="AR85" i="26" s="1"/>
  <c r="AS85" i="26" s="1"/>
  <c r="AT85" i="26" s="1"/>
  <c r="AU85" i="26" s="1"/>
  <c r="AV85" i="26" s="1"/>
  <c r="AW85" i="26" s="1"/>
  <c r="AX85" i="26" s="1"/>
  <c r="AY85" i="26" s="1"/>
  <c r="AZ85" i="26" s="1"/>
  <c r="BA85" i="26" s="1"/>
  <c r="BB85" i="26" s="1"/>
  <c r="BC85" i="26" s="1"/>
  <c r="BD85" i="26" s="1"/>
  <c r="BE85" i="26" s="1"/>
  <c r="BF85" i="26" s="1"/>
  <c r="BG85" i="26" s="1"/>
  <c r="BH85" i="26" s="1"/>
  <c r="BI85" i="26" s="1"/>
  <c r="BJ85" i="26" s="1"/>
  <c r="BK85" i="26" s="1"/>
  <c r="BL85" i="26" s="1"/>
  <c r="BM85" i="26" s="1"/>
  <c r="N33" i="26"/>
  <c r="O33" i="26" s="1"/>
  <c r="P33" i="26" s="1"/>
  <c r="Q33" i="26" s="1"/>
  <c r="R33" i="26" s="1"/>
  <c r="S33" i="26" s="1"/>
  <c r="T33" i="26" s="1"/>
  <c r="U33" i="26" s="1"/>
  <c r="W33" i="26" s="1"/>
  <c r="X33" i="26" s="1"/>
  <c r="Y33" i="26" s="1"/>
  <c r="Z33" i="26" s="1"/>
  <c r="AA33" i="26" s="1"/>
  <c r="AB33" i="26" s="1"/>
  <c r="AC33" i="26" s="1"/>
  <c r="AD33" i="26" s="1"/>
  <c r="AE33" i="26" s="1"/>
  <c r="AF33" i="26" s="1"/>
  <c r="AG33" i="26" s="1"/>
  <c r="AH33" i="26" s="1"/>
  <c r="AI33" i="26" s="1"/>
  <c r="AJ33" i="26" s="1"/>
  <c r="AK33" i="26" s="1"/>
  <c r="AL33" i="26" s="1"/>
  <c r="AM33" i="26" s="1"/>
  <c r="AN33" i="26" s="1"/>
  <c r="AO33" i="26" s="1"/>
  <c r="AP33" i="26" s="1"/>
  <c r="AQ33" i="26" s="1"/>
  <c r="AR33" i="26" s="1"/>
  <c r="AS33" i="26" s="1"/>
  <c r="AT33" i="26" s="1"/>
  <c r="AU33" i="26" s="1"/>
  <c r="AV33" i="26" s="1"/>
  <c r="AW33" i="26" s="1"/>
  <c r="AX33" i="26" s="1"/>
  <c r="AY33" i="26" s="1"/>
  <c r="AZ33" i="26" s="1"/>
  <c r="BA33" i="26" s="1"/>
  <c r="BB33" i="26" s="1"/>
  <c r="BC33" i="26" s="1"/>
  <c r="BD33" i="26" s="1"/>
  <c r="BE33" i="26" s="1"/>
  <c r="BF33" i="26" s="1"/>
  <c r="BG33" i="26" s="1"/>
  <c r="BH33" i="26" s="1"/>
  <c r="BI33" i="26" s="1"/>
  <c r="BJ33" i="26" s="1"/>
  <c r="BK33" i="26" s="1"/>
  <c r="BL33" i="26" s="1"/>
  <c r="BM33" i="26" s="1"/>
  <c r="T32" i="26"/>
  <c r="U32" i="26" s="1"/>
  <c r="W32" i="26" s="1"/>
  <c r="X32" i="26" s="1"/>
  <c r="Y32" i="26" s="1"/>
  <c r="Z32" i="26" s="1"/>
  <c r="AA32" i="26" s="1"/>
  <c r="AB32" i="26" s="1"/>
  <c r="AC32" i="26" s="1"/>
  <c r="AD32" i="26" s="1"/>
  <c r="AE32" i="26" s="1"/>
  <c r="AF32" i="26" s="1"/>
  <c r="AG32" i="26" s="1"/>
  <c r="AH32" i="26" s="1"/>
  <c r="AI32" i="26" s="1"/>
  <c r="AJ32" i="26" s="1"/>
  <c r="AK32" i="26" s="1"/>
  <c r="AL32" i="26" s="1"/>
  <c r="AM32" i="26" s="1"/>
  <c r="AN32" i="26" s="1"/>
  <c r="AO32" i="26" s="1"/>
  <c r="AP32" i="26" s="1"/>
  <c r="AQ32" i="26" s="1"/>
  <c r="AR32" i="26" s="1"/>
  <c r="AS32" i="26" s="1"/>
  <c r="AT32" i="26" s="1"/>
  <c r="AU32" i="26" s="1"/>
  <c r="AV32" i="26" s="1"/>
  <c r="AW32" i="26" s="1"/>
  <c r="AX32" i="26" s="1"/>
  <c r="AY32" i="26" s="1"/>
  <c r="AZ32" i="26" s="1"/>
  <c r="BA32" i="26" s="1"/>
  <c r="BB32" i="26" s="1"/>
  <c r="BC32" i="26" s="1"/>
  <c r="BD32" i="26" s="1"/>
  <c r="BE32" i="26" s="1"/>
  <c r="BF32" i="26" s="1"/>
  <c r="BG32" i="26" s="1"/>
  <c r="BH32" i="26" s="1"/>
  <c r="BI32" i="26" s="1"/>
  <c r="BJ32" i="26" s="1"/>
  <c r="BK32" i="26" s="1"/>
  <c r="BL32" i="26" s="1"/>
  <c r="BM32" i="26" s="1"/>
  <c r="X31" i="26"/>
  <c r="Y31" i="26" s="1"/>
  <c r="Z31" i="26" s="1"/>
  <c r="AA31" i="26" s="1"/>
  <c r="AD31" i="26" s="1"/>
  <c r="AE31" i="26" s="1"/>
  <c r="AF31" i="26" s="1"/>
  <c r="AG31" i="26" s="1"/>
  <c r="AH31" i="26" s="1"/>
  <c r="AI31" i="26" s="1"/>
  <c r="AJ31" i="26" s="1"/>
  <c r="AK31" i="26" s="1"/>
  <c r="AL31" i="26" s="1"/>
  <c r="AO31" i="26" s="1"/>
  <c r="AP31" i="26" s="1"/>
  <c r="AQ31" i="26" s="1"/>
  <c r="AR31" i="26" s="1"/>
  <c r="AS31" i="26" s="1"/>
  <c r="AT31" i="26" s="1"/>
  <c r="AU31" i="26" s="1"/>
  <c r="AV31" i="26" s="1"/>
  <c r="AW31" i="26" s="1"/>
  <c r="AX31" i="26" s="1"/>
  <c r="BB31" i="26" s="1"/>
  <c r="BC31" i="26" s="1"/>
  <c r="BD31" i="26" s="1"/>
  <c r="BE31" i="26" s="1"/>
  <c r="BF31" i="26" s="1"/>
  <c r="BG31" i="26" s="1"/>
  <c r="BH31" i="26" s="1"/>
  <c r="BI31" i="26" s="1"/>
  <c r="BJ31" i="26" s="1"/>
  <c r="BM31" i="26" s="1"/>
  <c r="F25" i="26"/>
  <c r="W24" i="26"/>
  <c r="X24" i="26" s="1"/>
  <c r="Y24" i="26" s="1"/>
  <c r="Z24" i="26" s="1"/>
  <c r="AA24" i="26" s="1"/>
  <c r="AB24" i="26" s="1"/>
  <c r="AC24" i="26" s="1"/>
  <c r="AD24" i="26" s="1"/>
  <c r="AE24" i="26" s="1"/>
  <c r="AF24" i="26" s="1"/>
  <c r="AG24" i="26" s="1"/>
  <c r="AH24" i="26" s="1"/>
  <c r="AI24" i="26" s="1"/>
  <c r="AJ24" i="26" s="1"/>
  <c r="AK24" i="26" s="1"/>
  <c r="AL24" i="26" s="1"/>
  <c r="AM24" i="26" s="1"/>
  <c r="AN24" i="26" s="1"/>
  <c r="AO24" i="26" s="1"/>
  <c r="AP24" i="26" s="1"/>
  <c r="AQ24" i="26" s="1"/>
  <c r="AR24" i="26" s="1"/>
  <c r="AS24" i="26" s="1"/>
  <c r="AT24" i="26" s="1"/>
  <c r="AU24" i="26" s="1"/>
  <c r="AV24" i="26" s="1"/>
  <c r="AW24" i="26" s="1"/>
  <c r="AX24" i="26" s="1"/>
  <c r="AY24" i="26" s="1"/>
  <c r="AZ24" i="26" s="1"/>
  <c r="BA24" i="26" s="1"/>
  <c r="BB24" i="26" s="1"/>
  <c r="BC24" i="26" s="1"/>
  <c r="BD24" i="26" s="1"/>
  <c r="BE24" i="26" s="1"/>
  <c r="BF24" i="26" s="1"/>
  <c r="BG24" i="26" s="1"/>
  <c r="BH24" i="26" s="1"/>
  <c r="BI24" i="26" s="1"/>
  <c r="BJ24" i="26" s="1"/>
  <c r="BK24" i="26" s="1"/>
  <c r="BL24" i="26" s="1"/>
  <c r="BM24" i="26" s="1"/>
  <c r="W23" i="26"/>
  <c r="X23" i="26" s="1"/>
  <c r="Y23" i="26" s="1"/>
  <c r="Z23" i="26" s="1"/>
  <c r="AA23" i="26" s="1"/>
  <c r="AB23" i="26" s="1"/>
  <c r="AC23" i="26" s="1"/>
  <c r="AD23" i="26" s="1"/>
  <c r="AE23" i="26" s="1"/>
  <c r="AF23" i="26" s="1"/>
  <c r="AG23" i="26" s="1"/>
  <c r="AH23" i="26" s="1"/>
  <c r="AI23" i="26" s="1"/>
  <c r="AJ23" i="26" s="1"/>
  <c r="AK23" i="26" s="1"/>
  <c r="AL23" i="26" s="1"/>
  <c r="AM23" i="26" s="1"/>
  <c r="AN23" i="26" s="1"/>
  <c r="AO23" i="26" s="1"/>
  <c r="AP23" i="26" s="1"/>
  <c r="AQ23" i="26" s="1"/>
  <c r="AR23" i="26" s="1"/>
  <c r="AS23" i="26" s="1"/>
  <c r="AT23" i="26" s="1"/>
  <c r="AU23" i="26" s="1"/>
  <c r="AV23" i="26" s="1"/>
  <c r="AW23" i="26" s="1"/>
  <c r="AX23" i="26" s="1"/>
  <c r="AY23" i="26" s="1"/>
  <c r="AZ23" i="26" s="1"/>
  <c r="BA23" i="26" s="1"/>
  <c r="BB23" i="26" s="1"/>
  <c r="BC23" i="26" s="1"/>
  <c r="BD23" i="26" s="1"/>
  <c r="BE23" i="26" s="1"/>
  <c r="BF23" i="26" s="1"/>
  <c r="BG23" i="26" s="1"/>
  <c r="BH23" i="26" s="1"/>
  <c r="BI23" i="26" s="1"/>
  <c r="BJ23" i="26" s="1"/>
  <c r="BK23" i="26" s="1"/>
  <c r="BL23" i="26" s="1"/>
  <c r="BM23" i="26" s="1"/>
  <c r="H10" i="26"/>
  <c r="I10" i="26" s="1"/>
  <c r="J10" i="26" s="1"/>
  <c r="L10" i="26" s="1"/>
  <c r="M10" i="26" s="1"/>
  <c r="N10" i="26" s="1"/>
  <c r="O10" i="26" s="1"/>
  <c r="P10" i="26" s="1"/>
  <c r="Q10" i="26" s="1"/>
  <c r="S10" i="26" s="1"/>
  <c r="T10" i="26" s="1"/>
  <c r="U10" i="26" s="1"/>
  <c r="W10" i="26" s="1"/>
  <c r="X10" i="26" s="1"/>
  <c r="Y10" i="26" s="1"/>
  <c r="Z10" i="26" s="1"/>
  <c r="AA10" i="26" s="1"/>
  <c r="AB10" i="26" s="1"/>
  <c r="AC10" i="26" s="1"/>
  <c r="AD10" i="26" s="1"/>
  <c r="AE10" i="26" s="1"/>
  <c r="AF10" i="26" s="1"/>
  <c r="AG10" i="26" s="1"/>
  <c r="AH10" i="26" s="1"/>
  <c r="AI10" i="26" s="1"/>
  <c r="AJ10" i="26" s="1"/>
  <c r="AK10" i="26" s="1"/>
  <c r="AL10" i="26" s="1"/>
  <c r="AM10" i="26" s="1"/>
  <c r="AN10" i="26" s="1"/>
  <c r="AO10" i="26" s="1"/>
  <c r="AP10" i="26" s="1"/>
  <c r="AQ10" i="26" s="1"/>
  <c r="AR10" i="26" s="1"/>
  <c r="AS10" i="26" s="1"/>
  <c r="AT10" i="26" s="1"/>
  <c r="AU10" i="26" s="1"/>
  <c r="AV10" i="26" s="1"/>
  <c r="AW10" i="26" s="1"/>
  <c r="AX10" i="26" s="1"/>
  <c r="AY10" i="26" s="1"/>
  <c r="AZ10" i="26" s="1"/>
  <c r="BA10" i="26" s="1"/>
  <c r="BB10" i="26" s="1"/>
  <c r="BC10" i="26" s="1"/>
  <c r="BD10" i="26" s="1"/>
  <c r="BE10" i="26" s="1"/>
  <c r="BF10" i="26" s="1"/>
  <c r="BG10" i="26" s="1"/>
  <c r="BH10" i="26" s="1"/>
  <c r="BI10" i="26" s="1"/>
  <c r="BJ10" i="26" s="1"/>
  <c r="BK10" i="26" s="1"/>
  <c r="BL10" i="26" s="1"/>
  <c r="BM10" i="26" s="1"/>
  <c r="BJ75" i="26" l="1"/>
  <c r="BI76" i="26"/>
  <c r="W87" i="26"/>
  <c r="X87" i="26" s="1"/>
  <c r="Y87" i="26" s="1"/>
  <c r="Z87" i="26" s="1"/>
  <c r="AA87" i="26" s="1"/>
  <c r="AB87" i="26" s="1"/>
  <c r="AC87" i="26" s="1"/>
  <c r="AD87" i="26" s="1"/>
  <c r="AE87" i="26" s="1"/>
  <c r="AF87" i="26" s="1"/>
  <c r="AG87" i="26" s="1"/>
  <c r="AH87" i="26" s="1"/>
  <c r="AI87" i="26" s="1"/>
  <c r="AJ87" i="26" s="1"/>
  <c r="AK87" i="26" s="1"/>
  <c r="AL87" i="26" s="1"/>
  <c r="AM87" i="26" s="1"/>
  <c r="AN87" i="26" s="1"/>
  <c r="AO87" i="26" s="1"/>
  <c r="AP87" i="26" s="1"/>
  <c r="AQ87" i="26" s="1"/>
  <c r="AR87" i="26" s="1"/>
  <c r="AS87" i="26" s="1"/>
  <c r="AT87" i="26" s="1"/>
  <c r="AU87" i="26" s="1"/>
  <c r="AV87" i="26" s="1"/>
  <c r="AW87" i="26" s="1"/>
  <c r="AX87" i="26" s="1"/>
  <c r="AY87" i="26" s="1"/>
  <c r="AZ87" i="26" s="1"/>
  <c r="BA87" i="26" s="1"/>
  <c r="BB87" i="26" s="1"/>
  <c r="BC87" i="26" s="1"/>
  <c r="BD87" i="26" s="1"/>
  <c r="BE87" i="26" s="1"/>
  <c r="BF87" i="26" s="1"/>
  <c r="BG87" i="26" s="1"/>
  <c r="BH87" i="26" s="1"/>
  <c r="BI87" i="26" s="1"/>
  <c r="BJ87" i="26" s="1"/>
  <c r="BK87" i="26" s="1"/>
  <c r="BL87" i="26" s="1"/>
  <c r="BM87" i="26" s="1"/>
  <c r="BJ57" i="26"/>
  <c r="BJ58" i="26" s="1"/>
  <c r="BL48" i="26"/>
  <c r="BM48" i="26"/>
  <c r="BG43" i="26"/>
  <c r="BG81" i="26" s="1"/>
  <c r="G25" i="26"/>
  <c r="BK75" i="26" l="1"/>
  <c r="BJ76" i="26"/>
  <c r="BK57" i="26"/>
  <c r="BK58" i="26" s="1"/>
  <c r="W83" i="26"/>
  <c r="X83" i="26" s="1"/>
  <c r="Y83" i="26" s="1"/>
  <c r="Z83" i="26" s="1"/>
  <c r="AA83" i="26" s="1"/>
  <c r="AB83" i="26" s="1"/>
  <c r="AC83" i="26" s="1"/>
  <c r="AD83" i="26" s="1"/>
  <c r="AE83" i="26" s="1"/>
  <c r="AF83" i="26" s="1"/>
  <c r="AG83" i="26" s="1"/>
  <c r="AH83" i="26" s="1"/>
  <c r="AI83" i="26" s="1"/>
  <c r="AJ83" i="26" s="1"/>
  <c r="AK83" i="26" s="1"/>
  <c r="AL83" i="26" s="1"/>
  <c r="AM83" i="26" s="1"/>
  <c r="AN83" i="26" s="1"/>
  <c r="AO83" i="26" s="1"/>
  <c r="AP83" i="26" s="1"/>
  <c r="AQ83" i="26" s="1"/>
  <c r="AR83" i="26" s="1"/>
  <c r="AS83" i="26" s="1"/>
  <c r="AT83" i="26" s="1"/>
  <c r="AU83" i="26" s="1"/>
  <c r="AV83" i="26" s="1"/>
  <c r="AW83" i="26" s="1"/>
  <c r="AX83" i="26" s="1"/>
  <c r="AY83" i="26" s="1"/>
  <c r="AZ83" i="26" s="1"/>
  <c r="BA83" i="26" s="1"/>
  <c r="BB83" i="26" s="1"/>
  <c r="BC83" i="26" s="1"/>
  <c r="BD83" i="26" s="1"/>
  <c r="BE83" i="26" s="1"/>
  <c r="BF83" i="26" s="1"/>
  <c r="BG83" i="26" s="1"/>
  <c r="BH83" i="26" s="1"/>
  <c r="BI83" i="26" s="1"/>
  <c r="BJ83" i="26" s="1"/>
  <c r="BK83" i="26" s="1"/>
  <c r="BL83" i="26" s="1"/>
  <c r="BM83" i="26" s="1"/>
  <c r="BH43" i="26"/>
  <c r="BH81" i="26" s="1"/>
  <c r="H25" i="26"/>
  <c r="M28" i="14"/>
  <c r="I28" i="14"/>
  <c r="BM20" i="26"/>
  <c r="BL20" i="26"/>
  <c r="BK20" i="26"/>
  <c r="BJ20" i="26"/>
  <c r="BI20" i="26"/>
  <c r="BH20" i="26"/>
  <c r="BG20" i="26"/>
  <c r="BF20" i="26"/>
  <c r="BE20" i="26"/>
  <c r="BD20" i="26"/>
  <c r="BC20" i="26"/>
  <c r="BB20" i="26"/>
  <c r="BA20" i="26"/>
  <c r="AZ20" i="26"/>
  <c r="AY20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BL75" i="26" l="1"/>
  <c r="BK76" i="26"/>
  <c r="BL57" i="26"/>
  <c r="BL58" i="26" s="1"/>
  <c r="BI43" i="26"/>
  <c r="BI81" i="26" s="1"/>
  <c r="I25" i="26"/>
  <c r="K28" i="14"/>
  <c r="F95" i="26" l="1"/>
  <c r="BM75" i="26"/>
  <c r="BM76" i="26" s="1"/>
  <c r="BL76" i="26"/>
  <c r="BM57" i="26"/>
  <c r="BM58" i="26" s="1"/>
  <c r="BJ43" i="26"/>
  <c r="BJ81" i="26" s="1"/>
  <c r="J25" i="26"/>
  <c r="BK43" i="26" l="1"/>
  <c r="BK81" i="26" s="1"/>
  <c r="K25" i="26"/>
  <c r="BL43" i="26" l="1"/>
  <c r="BL81" i="26" s="1"/>
  <c r="L25" i="26"/>
  <c r="F119" i="26"/>
  <c r="BM43" i="26" l="1"/>
  <c r="BM81" i="26" s="1"/>
  <c r="M25" i="26"/>
  <c r="F88" i="26"/>
  <c r="N25" i="26" l="1"/>
  <c r="I95" i="26"/>
  <c r="H88" i="26"/>
  <c r="I88" i="26"/>
  <c r="G88" i="26"/>
  <c r="G119" i="26"/>
  <c r="H119" i="26" l="1"/>
  <c r="O25" i="26"/>
  <c r="J88" i="26"/>
  <c r="F34" i="26"/>
  <c r="I119" i="26" l="1"/>
  <c r="P25" i="26"/>
  <c r="K88" i="26"/>
  <c r="G34" i="26"/>
  <c r="K119" i="26" l="1"/>
  <c r="J119" i="26"/>
  <c r="Q25" i="26"/>
  <c r="E7" i="14" s="1"/>
  <c r="E8" i="14" s="1"/>
  <c r="F7" i="14" s="1"/>
  <c r="L95" i="26"/>
  <c r="L88" i="26"/>
  <c r="H34" i="26"/>
  <c r="L119" i="26" l="1"/>
  <c r="R25" i="26"/>
  <c r="M88" i="26"/>
  <c r="I34" i="26"/>
  <c r="M119" i="26"/>
  <c r="S25" i="26" l="1"/>
  <c r="N88" i="26"/>
  <c r="N119" i="26"/>
  <c r="J34" i="26"/>
  <c r="T25" i="26" l="1"/>
  <c r="O95" i="26"/>
  <c r="E15" i="14" s="1"/>
  <c r="O88" i="26"/>
  <c r="K34" i="26"/>
  <c r="O119" i="26"/>
  <c r="U25" i="26" l="1"/>
  <c r="P88" i="26"/>
  <c r="L34" i="26"/>
  <c r="Q99" i="26"/>
  <c r="P119" i="26"/>
  <c r="V25" i="26" l="1"/>
  <c r="W22" i="26"/>
  <c r="Q88" i="26"/>
  <c r="E14" i="14" s="1"/>
  <c r="M34" i="26"/>
  <c r="V84" i="26" l="1"/>
  <c r="V27" i="26"/>
  <c r="R119" i="26"/>
  <c r="Q119" i="26"/>
  <c r="E16" i="14" s="1"/>
  <c r="W25" i="26"/>
  <c r="X22" i="26"/>
  <c r="S99" i="26"/>
  <c r="N34" i="26"/>
  <c r="W84" i="26" l="1"/>
  <c r="W27" i="26"/>
  <c r="Y22" i="26"/>
  <c r="X25" i="26"/>
  <c r="R95" i="26"/>
  <c r="T99" i="26"/>
  <c r="S119" i="26"/>
  <c r="O34" i="26"/>
  <c r="X84" i="26" l="1"/>
  <c r="X27" i="26"/>
  <c r="Y25" i="26"/>
  <c r="Z22" i="26"/>
  <c r="U99" i="26"/>
  <c r="T119" i="26"/>
  <c r="P34" i="26"/>
  <c r="Y84" i="26" l="1"/>
  <c r="Y27" i="26"/>
  <c r="Z25" i="26"/>
  <c r="AA22" i="26"/>
  <c r="Q34" i="26"/>
  <c r="E12" i="14" s="1"/>
  <c r="V99" i="26"/>
  <c r="U119" i="26"/>
  <c r="Z84" i="26" l="1"/>
  <c r="Z27" i="26"/>
  <c r="AA25" i="26"/>
  <c r="AB22" i="26"/>
  <c r="U95" i="26"/>
  <c r="V119" i="26"/>
  <c r="W99" i="26"/>
  <c r="R34" i="26"/>
  <c r="AA84" i="26" l="1"/>
  <c r="AA27" i="26"/>
  <c r="AC22" i="26"/>
  <c r="AB25" i="26"/>
  <c r="X91" i="26"/>
  <c r="S34" i="26"/>
  <c r="X99" i="26"/>
  <c r="W119" i="26"/>
  <c r="AB84" i="26" l="1"/>
  <c r="AB27" i="26"/>
  <c r="AC25" i="26"/>
  <c r="G7" i="14" s="1"/>
  <c r="G8" i="14" s="1"/>
  <c r="H7" i="14" s="1"/>
  <c r="AD22" i="26"/>
  <c r="X92" i="26"/>
  <c r="X93" i="26"/>
  <c r="X94" i="26"/>
  <c r="T34" i="26"/>
  <c r="Y99" i="26"/>
  <c r="X119" i="26"/>
  <c r="AC84" i="26" l="1"/>
  <c r="AC27" i="26"/>
  <c r="AD25" i="26"/>
  <c r="AE22" i="26"/>
  <c r="X95" i="26"/>
  <c r="U34" i="26"/>
  <c r="Z99" i="26"/>
  <c r="Y119" i="26"/>
  <c r="AD84" i="26" l="1"/>
  <c r="AD27" i="26"/>
  <c r="AE25" i="26"/>
  <c r="AF22" i="26"/>
  <c r="AA91" i="26"/>
  <c r="V34" i="26"/>
  <c r="Z119" i="26"/>
  <c r="AA99" i="26"/>
  <c r="AE84" i="26" l="1"/>
  <c r="AE27" i="26"/>
  <c r="G13" i="14"/>
  <c r="AG22" i="26"/>
  <c r="AF25" i="26"/>
  <c r="AA94" i="26"/>
  <c r="AA92" i="26"/>
  <c r="AA93" i="26"/>
  <c r="W34" i="26"/>
  <c r="AB99" i="26"/>
  <c r="AA119" i="26"/>
  <c r="AF84" i="26" l="1"/>
  <c r="AF27" i="26"/>
  <c r="AG25" i="26"/>
  <c r="AH22" i="26"/>
  <c r="AA95" i="26"/>
  <c r="G15" i="14" s="1"/>
  <c r="AC99" i="26"/>
  <c r="AB119" i="26"/>
  <c r="X34" i="26"/>
  <c r="AG84" i="26" l="1"/>
  <c r="AG27" i="26"/>
  <c r="AF99" i="26"/>
  <c r="AH25" i="26"/>
  <c r="AI22" i="26"/>
  <c r="AD91" i="26"/>
  <c r="Y34" i="26"/>
  <c r="AH84" i="26" l="1"/>
  <c r="AH27" i="26"/>
  <c r="AG99" i="26"/>
  <c r="AC119" i="26"/>
  <c r="G16" i="14" s="1"/>
  <c r="AI25" i="26"/>
  <c r="AJ22" i="26"/>
  <c r="AD94" i="26"/>
  <c r="AD92" i="26"/>
  <c r="AD93" i="26"/>
  <c r="AD88" i="26"/>
  <c r="AD119" i="26"/>
  <c r="Z34" i="26"/>
  <c r="AI84" i="26" l="1"/>
  <c r="AI27" i="26"/>
  <c r="AH99" i="26"/>
  <c r="AK22" i="26"/>
  <c r="AJ25" i="26"/>
  <c r="AD95" i="26"/>
  <c r="AE88" i="26"/>
  <c r="AE119" i="26"/>
  <c r="AA34" i="26"/>
  <c r="AJ84" i="26" l="1"/>
  <c r="AJ27" i="26"/>
  <c r="AI99" i="26"/>
  <c r="AK25" i="26"/>
  <c r="AL22" i="26"/>
  <c r="AG91" i="26"/>
  <c r="AF88" i="26"/>
  <c r="AB34" i="26"/>
  <c r="AF119" i="26"/>
  <c r="G28" i="26"/>
  <c r="AK84" i="26" l="1"/>
  <c r="AK27" i="26"/>
  <c r="AJ99" i="26"/>
  <c r="AL25" i="26"/>
  <c r="AM22" i="26"/>
  <c r="AG94" i="26"/>
  <c r="AG93" i="26"/>
  <c r="AG92" i="26"/>
  <c r="AG88" i="26"/>
  <c r="AG119" i="26"/>
  <c r="AC34" i="26"/>
  <c r="G12" i="14" s="1"/>
  <c r="AL84" i="26" l="1"/>
  <c r="AL27" i="26"/>
  <c r="AK99" i="26"/>
  <c r="AM25" i="26"/>
  <c r="AN22" i="26"/>
  <c r="AG95" i="26"/>
  <c r="AH88" i="26"/>
  <c r="AD34" i="26"/>
  <c r="AH119" i="26"/>
  <c r="AM84" i="26" l="1"/>
  <c r="AM27" i="26"/>
  <c r="AL99" i="26"/>
  <c r="AO22" i="26"/>
  <c r="AN25" i="26"/>
  <c r="AI88" i="26"/>
  <c r="AE34" i="26"/>
  <c r="AI119" i="26"/>
  <c r="AN84" i="26" l="1"/>
  <c r="AN27" i="26"/>
  <c r="AM99" i="26"/>
  <c r="AO25" i="26"/>
  <c r="I7" i="14" s="1"/>
  <c r="I8" i="14" s="1"/>
  <c r="AP22" i="26"/>
  <c r="AJ91" i="26"/>
  <c r="AJ88" i="26"/>
  <c r="AF34" i="26"/>
  <c r="AJ119" i="26"/>
  <c r="J7" i="14" l="1"/>
  <c r="F10" i="5"/>
  <c r="AO84" i="26"/>
  <c r="AO27" i="26"/>
  <c r="AN99" i="26"/>
  <c r="AP25" i="26"/>
  <c r="AQ22" i="26"/>
  <c r="AJ92" i="26"/>
  <c r="AJ94" i="26"/>
  <c r="AJ93" i="26"/>
  <c r="AK88" i="26"/>
  <c r="AK119" i="26"/>
  <c r="AG34" i="26"/>
  <c r="AP84" i="26" l="1"/>
  <c r="AP27" i="26"/>
  <c r="AO99" i="26"/>
  <c r="AQ25" i="26"/>
  <c r="AR22" i="26"/>
  <c r="AJ95" i="26"/>
  <c r="AL88" i="26"/>
  <c r="AH34" i="26"/>
  <c r="AL119" i="26"/>
  <c r="AQ84" i="26" l="1"/>
  <c r="AQ27" i="26"/>
  <c r="I13" i="14"/>
  <c r="AS22" i="26"/>
  <c r="AS25" i="26" s="1"/>
  <c r="AT22" i="26"/>
  <c r="AR25" i="26"/>
  <c r="AM91" i="26"/>
  <c r="AM88" i="26"/>
  <c r="AM119" i="26"/>
  <c r="AI34" i="26"/>
  <c r="AS84" i="26" l="1"/>
  <c r="AS27" i="26"/>
  <c r="AR84" i="26"/>
  <c r="AR27" i="26"/>
  <c r="AR99" i="26"/>
  <c r="AT25" i="26"/>
  <c r="AU22" i="26"/>
  <c r="AM93" i="26"/>
  <c r="AM92" i="26"/>
  <c r="AM94" i="26"/>
  <c r="AN88" i="26"/>
  <c r="AJ34" i="26"/>
  <c r="AN119" i="26"/>
  <c r="AT84" i="26" l="1"/>
  <c r="AT27" i="26"/>
  <c r="AS99" i="26"/>
  <c r="AM95" i="26"/>
  <c r="I15" i="14" s="1"/>
  <c r="AU25" i="26"/>
  <c r="AV22" i="26"/>
  <c r="AK34" i="26"/>
  <c r="AO119" i="26"/>
  <c r="I16" i="14" s="1"/>
  <c r="AU84" i="26" l="1"/>
  <c r="AU27" i="26"/>
  <c r="AT99" i="26"/>
  <c r="AW22" i="26"/>
  <c r="AV25" i="26"/>
  <c r="AP91" i="26"/>
  <c r="AO88" i="26"/>
  <c r="I14" i="14" s="1"/>
  <c r="AL34" i="26"/>
  <c r="AP119" i="26"/>
  <c r="AV84" i="26" l="1"/>
  <c r="AV27" i="26"/>
  <c r="AU99" i="26"/>
  <c r="AW25" i="26"/>
  <c r="AY22" i="26"/>
  <c r="AY25" i="26" s="1"/>
  <c r="AX22" i="26"/>
  <c r="AP94" i="26"/>
  <c r="AP93" i="26"/>
  <c r="AP92" i="26"/>
  <c r="AP88" i="26"/>
  <c r="AQ119" i="26"/>
  <c r="AM34" i="26"/>
  <c r="AW84" i="26" l="1"/>
  <c r="AW27" i="26"/>
  <c r="AY84" i="26"/>
  <c r="AY27" i="26"/>
  <c r="AV99" i="26"/>
  <c r="AP95" i="26"/>
  <c r="AX25" i="26"/>
  <c r="AZ22" i="26"/>
  <c r="AQ88" i="26"/>
  <c r="AN34" i="26"/>
  <c r="AR119" i="26"/>
  <c r="AX84" i="26" l="1"/>
  <c r="AX27" i="26"/>
  <c r="AW99" i="26"/>
  <c r="BA22" i="26"/>
  <c r="AZ25" i="26"/>
  <c r="AS91" i="26"/>
  <c r="AR88" i="26"/>
  <c r="AS119" i="26"/>
  <c r="AO34" i="26"/>
  <c r="I12" i="14" s="1"/>
  <c r="AZ84" i="26" l="1"/>
  <c r="AZ27" i="26"/>
  <c r="AX99" i="26"/>
  <c r="BA25" i="26"/>
  <c r="K7" i="14" s="1"/>
  <c r="K8" i="14" s="1"/>
  <c r="BB22" i="26"/>
  <c r="AS94" i="26"/>
  <c r="AS92" i="26"/>
  <c r="AS93" i="26"/>
  <c r="AS88" i="26"/>
  <c r="AT119" i="26"/>
  <c r="AP34" i="26"/>
  <c r="L7" i="14" l="1"/>
  <c r="G10" i="5"/>
  <c r="BA84" i="26"/>
  <c r="BA27" i="26"/>
  <c r="AY99" i="26"/>
  <c r="BB25" i="26"/>
  <c r="BC22" i="26"/>
  <c r="AV91" i="26"/>
  <c r="AS95" i="26"/>
  <c r="AT88" i="26"/>
  <c r="AQ34" i="26"/>
  <c r="AU119" i="26"/>
  <c r="BB84" i="26" l="1"/>
  <c r="BB27" i="26"/>
  <c r="AZ99" i="26"/>
  <c r="BC25" i="26"/>
  <c r="BD22" i="26"/>
  <c r="AV94" i="26"/>
  <c r="AV92" i="26"/>
  <c r="AV93" i="26"/>
  <c r="AU88" i="26"/>
  <c r="AR34" i="26"/>
  <c r="AV119" i="26"/>
  <c r="BC84" i="26" l="1"/>
  <c r="BC27" i="26"/>
  <c r="BA99" i="26"/>
  <c r="BE22" i="26"/>
  <c r="BD25" i="26"/>
  <c r="AV95" i="26"/>
  <c r="AV88" i="26"/>
  <c r="AW119" i="26"/>
  <c r="AS34" i="26"/>
  <c r="BD84" i="26" l="1"/>
  <c r="BD27" i="26"/>
  <c r="BE25" i="26"/>
  <c r="BF22" i="26"/>
  <c r="AY91" i="26"/>
  <c r="AW88" i="26"/>
  <c r="AX119" i="26"/>
  <c r="AT34" i="26"/>
  <c r="BE84" i="26" l="1"/>
  <c r="BE27" i="26"/>
  <c r="BD99" i="26"/>
  <c r="BF25" i="26"/>
  <c r="BG22" i="26"/>
  <c r="AY94" i="26"/>
  <c r="AY93" i="26"/>
  <c r="AY92" i="26"/>
  <c r="AX88" i="26"/>
  <c r="AY119" i="26"/>
  <c r="AU34" i="26"/>
  <c r="BF84" i="26" l="1"/>
  <c r="BF27" i="26"/>
  <c r="BE99" i="26"/>
  <c r="AY95" i="26"/>
  <c r="K15" i="14" s="1"/>
  <c r="BG25" i="26"/>
  <c r="BH22" i="26"/>
  <c r="AY88" i="26"/>
  <c r="AV34" i="26"/>
  <c r="AZ119" i="26"/>
  <c r="BG84" i="26" l="1"/>
  <c r="BG27" i="26"/>
  <c r="BF99" i="26"/>
  <c r="BI22" i="26"/>
  <c r="BH25" i="26"/>
  <c r="AZ88" i="26"/>
  <c r="BA119" i="26"/>
  <c r="K16" i="14" s="1"/>
  <c r="AW34" i="26"/>
  <c r="BH84" i="26" l="1"/>
  <c r="BH27" i="26"/>
  <c r="BG99" i="26"/>
  <c r="BI25" i="26"/>
  <c r="BJ22" i="26"/>
  <c r="AX34" i="26"/>
  <c r="BB119" i="26"/>
  <c r="BI84" i="26" l="1"/>
  <c r="BI27" i="26"/>
  <c r="BH99" i="26"/>
  <c r="BJ25" i="26"/>
  <c r="BK22" i="26"/>
  <c r="BA88" i="26"/>
  <c r="K14" i="14" s="1"/>
  <c r="AY34" i="26"/>
  <c r="BC119" i="26"/>
  <c r="BJ84" i="26" l="1"/>
  <c r="BJ27" i="26"/>
  <c r="BI99" i="26"/>
  <c r="BK25" i="26"/>
  <c r="BL22" i="26"/>
  <c r="BB88" i="26"/>
  <c r="S28" i="26"/>
  <c r="BD119" i="26"/>
  <c r="AZ34" i="26"/>
  <c r="BK84" i="26" l="1"/>
  <c r="BK27" i="26"/>
  <c r="BJ99" i="26"/>
  <c r="H6" i="14"/>
  <c r="H8" i="14" s="1"/>
  <c r="BM22" i="26"/>
  <c r="BL25" i="26"/>
  <c r="BC88" i="26"/>
  <c r="BA34" i="26"/>
  <c r="K12" i="14" s="1"/>
  <c r="BE119" i="26"/>
  <c r="BL84" i="26" l="1"/>
  <c r="BL27" i="26"/>
  <c r="BK99" i="26"/>
  <c r="BM25" i="26"/>
  <c r="M7" i="14" s="1"/>
  <c r="M8" i="14" s="1"/>
  <c r="BD88" i="26"/>
  <c r="BF119" i="26"/>
  <c r="BB34" i="26"/>
  <c r="N7" i="14" l="1"/>
  <c r="H10" i="5"/>
  <c r="BM84" i="26"/>
  <c r="BM27" i="26"/>
  <c r="BL99" i="26"/>
  <c r="BE88" i="26"/>
  <c r="BC34" i="26"/>
  <c r="BG119" i="26"/>
  <c r="BM99" i="26" l="1"/>
  <c r="BF88" i="26"/>
  <c r="BH119" i="26"/>
  <c r="BD34" i="26"/>
  <c r="BG88" i="26" l="1"/>
  <c r="BI119" i="26"/>
  <c r="BE34" i="26"/>
  <c r="BH88" i="26" l="1"/>
  <c r="BJ119" i="26"/>
  <c r="BF34" i="26"/>
  <c r="BI88" i="26" l="1"/>
  <c r="BK119" i="26"/>
  <c r="BG34" i="26"/>
  <c r="BJ88" i="26" l="1"/>
  <c r="BL119" i="26"/>
  <c r="BH34" i="26"/>
  <c r="BK88" i="26" l="1"/>
  <c r="BM119" i="26"/>
  <c r="M16" i="14" s="1"/>
  <c r="BI34" i="26"/>
  <c r="BL88" i="26" l="1"/>
  <c r="BJ34" i="26"/>
  <c r="BM88" i="26" l="1"/>
  <c r="M14" i="14" s="1"/>
  <c r="BK34" i="26"/>
  <c r="BL34" i="26" l="1"/>
  <c r="BM34" i="26" l="1"/>
  <c r="M12" i="14" s="1"/>
  <c r="AE28" i="26" l="1"/>
  <c r="J6" i="14" s="1"/>
  <c r="J8" i="14" s="1"/>
  <c r="K13" i="14" l="1"/>
  <c r="BB91" i="26" l="1"/>
  <c r="BB93" i="26" s="1"/>
  <c r="AQ28" i="26"/>
  <c r="L6" i="14" s="1"/>
  <c r="L8" i="14" s="1"/>
  <c r="BB94" i="26" l="1"/>
  <c r="BB92" i="26"/>
  <c r="BB95" i="26" l="1"/>
  <c r="BE91" i="26" l="1"/>
  <c r="BE94" i="26" l="1"/>
  <c r="BE92" i="26"/>
  <c r="BE93" i="26"/>
  <c r="BE95" i="26" l="1"/>
  <c r="BH91" i="26" l="1"/>
  <c r="BH94" i="26" l="1"/>
  <c r="BH92" i="26"/>
  <c r="BH93" i="26"/>
  <c r="BH95" i="26" l="1"/>
  <c r="BK91" i="26" l="1"/>
  <c r="BK92" i="26" l="1"/>
  <c r="BK93" i="26"/>
  <c r="BK94" i="26"/>
  <c r="BK95" i="26" l="1"/>
  <c r="M15" i="14" s="1"/>
  <c r="M13" i="14" l="1"/>
  <c r="BC28" i="26" l="1"/>
  <c r="N6" i="14" s="1"/>
  <c r="N8" i="14" s="1"/>
  <c r="H40" i="5" l="1"/>
  <c r="H35" i="5"/>
  <c r="H22" i="5"/>
  <c r="J9" i="25" l="1"/>
  <c r="I9" i="25"/>
  <c r="H9" i="25"/>
  <c r="G9" i="25"/>
  <c r="C13" i="25"/>
  <c r="J12" i="25"/>
  <c r="I12" i="25"/>
  <c r="H12" i="25"/>
  <c r="G12" i="25"/>
  <c r="J10" i="25"/>
  <c r="I10" i="25"/>
  <c r="H10" i="25"/>
  <c r="G10" i="25"/>
  <c r="J5" i="25"/>
  <c r="J13" i="25" s="1"/>
  <c r="I5" i="25"/>
  <c r="H5" i="25"/>
  <c r="G5" i="25"/>
  <c r="G13" i="25" l="1"/>
  <c r="H13" i="25"/>
  <c r="I13" i="25"/>
  <c r="L9" i="25"/>
  <c r="L12" i="25"/>
  <c r="L10" i="25"/>
  <c r="L5" i="25"/>
  <c r="R121" i="26" l="1"/>
  <c r="L13" i="25"/>
  <c r="K121" i="26" s="1"/>
  <c r="E29" i="5"/>
  <c r="E28" i="5"/>
  <c r="F22" i="5"/>
  <c r="G22" i="5"/>
  <c r="E22" i="5"/>
  <c r="E35" i="5"/>
  <c r="E40" i="5"/>
  <c r="G40" i="5"/>
  <c r="G35" i="5"/>
  <c r="F4" i="5"/>
  <c r="G4" i="5" s="1"/>
  <c r="H4" i="5" s="1"/>
  <c r="F40" i="5"/>
  <c r="F35" i="5"/>
  <c r="F127" i="26" l="1"/>
  <c r="F134" i="26" s="1"/>
  <c r="F135" i="26" l="1"/>
  <c r="H121" i="26"/>
  <c r="G127" i="26"/>
  <c r="G134" i="26" s="1"/>
  <c r="G135" i="26" l="1"/>
  <c r="I121" i="26"/>
  <c r="H127" i="26"/>
  <c r="H134" i="26" s="1"/>
  <c r="H135" i="26" l="1"/>
  <c r="J121" i="26"/>
  <c r="L121" i="26" s="1"/>
  <c r="M121" i="26" s="1"/>
  <c r="N121" i="26" s="1"/>
  <c r="O121" i="26" s="1"/>
  <c r="P121" i="26" s="1"/>
  <c r="I127" i="26"/>
  <c r="I134" i="26" s="1"/>
  <c r="I135" i="26" l="1"/>
  <c r="J127" i="26"/>
  <c r="J134" i="26" s="1"/>
  <c r="F12" i="5"/>
  <c r="F23" i="5" s="1"/>
  <c r="K127" i="26" l="1"/>
  <c r="K134" i="26" s="1"/>
  <c r="J135" i="26"/>
  <c r="H12" i="5"/>
  <c r="H23" i="5" s="1"/>
  <c r="K135" i="26" l="1"/>
  <c r="L127" i="26"/>
  <c r="L134" i="26" s="1"/>
  <c r="G12" i="5"/>
  <c r="G23" i="5" s="1"/>
  <c r="L135" i="26" l="1"/>
  <c r="M127" i="26"/>
  <c r="M134" i="26" s="1"/>
  <c r="M135" i="26" l="1"/>
  <c r="N127" i="26"/>
  <c r="N134" i="26" s="1"/>
  <c r="N135" i="26" l="1"/>
  <c r="O127" i="26"/>
  <c r="O134" i="26" s="1"/>
  <c r="O135" i="26" l="1"/>
  <c r="P127" i="26"/>
  <c r="P134" i="26" s="1"/>
  <c r="Q121" i="26"/>
  <c r="P135" i="26" l="1"/>
  <c r="Q127" i="26"/>
  <c r="Q134" i="26" s="1"/>
  <c r="E17" i="14" l="1"/>
  <c r="Q135" i="26"/>
  <c r="S121" i="26"/>
  <c r="R127" i="26"/>
  <c r="T121" i="26" l="1"/>
  <c r="S127" i="26"/>
  <c r="E23" i="5"/>
  <c r="U121" i="26" l="1"/>
  <c r="T127" i="26"/>
  <c r="F6" i="14"/>
  <c r="F8" i="14" s="1"/>
  <c r="V121" i="26" l="1"/>
  <c r="U127" i="26"/>
  <c r="E18" i="14"/>
  <c r="E24" i="14" s="1"/>
  <c r="F20" i="14" s="1"/>
  <c r="F22" i="14" s="1"/>
  <c r="W121" i="26" l="1"/>
  <c r="V127" i="26"/>
  <c r="F15" i="14"/>
  <c r="F17" i="14"/>
  <c r="F16" i="14"/>
  <c r="F14" i="14"/>
  <c r="F12" i="14"/>
  <c r="E25" i="14"/>
  <c r="F13" i="14"/>
  <c r="E30" i="5"/>
  <c r="E41" i="5" s="1"/>
  <c r="E43" i="5" s="1"/>
  <c r="E6" i="5" s="1"/>
  <c r="F5" i="5" s="1"/>
  <c r="W127" i="26" l="1"/>
  <c r="X121" i="26"/>
  <c r="F18" i="14"/>
  <c r="F24" i="14" s="1"/>
  <c r="E27" i="14"/>
  <c r="E30" i="14" s="1"/>
  <c r="Y121" i="26" l="1"/>
  <c r="X127" i="26"/>
  <c r="E31" i="14"/>
  <c r="F31" i="14" s="1"/>
  <c r="F27" i="14"/>
  <c r="Y127" i="26" l="1"/>
  <c r="Z121" i="26"/>
  <c r="Z127" i="26" l="1"/>
  <c r="AA121" i="26"/>
  <c r="AB121" i="26" l="1"/>
  <c r="AA127" i="26"/>
  <c r="AC121" i="26" l="1"/>
  <c r="AB127" i="26"/>
  <c r="AC127" i="26" l="1"/>
  <c r="G17" i="14" l="1"/>
  <c r="AE121" i="26"/>
  <c r="AD127" i="26"/>
  <c r="AD134" i="26" s="1"/>
  <c r="AD135" i="26" l="1"/>
  <c r="AF121" i="26"/>
  <c r="AE127" i="26"/>
  <c r="AE134" i="26" s="1"/>
  <c r="AE135" i="26" l="1"/>
  <c r="AG121" i="26"/>
  <c r="AF127" i="26"/>
  <c r="AF134" i="26" s="1"/>
  <c r="AF135" i="26" l="1"/>
  <c r="AH121" i="26"/>
  <c r="AG127" i="26"/>
  <c r="AG134" i="26" s="1"/>
  <c r="AG135" i="26" l="1"/>
  <c r="AI121" i="26"/>
  <c r="AH127" i="26"/>
  <c r="AH134" i="26" s="1"/>
  <c r="AH135" i="26" l="1"/>
  <c r="AJ121" i="26"/>
  <c r="AI127" i="26"/>
  <c r="AI134" i="26" s="1"/>
  <c r="AI135" i="26" l="1"/>
  <c r="AK121" i="26"/>
  <c r="AJ127" i="26"/>
  <c r="AJ134" i="26" s="1"/>
  <c r="AJ135" i="26" l="1"/>
  <c r="AL121" i="26"/>
  <c r="AK127" i="26"/>
  <c r="AK134" i="26" s="1"/>
  <c r="AK135" i="26" l="1"/>
  <c r="AM121" i="26"/>
  <c r="AL127" i="26"/>
  <c r="AL134" i="26" s="1"/>
  <c r="AL135" i="26" l="1"/>
  <c r="AN121" i="26"/>
  <c r="AM127" i="26"/>
  <c r="AM134" i="26" s="1"/>
  <c r="AM135" i="26" l="1"/>
  <c r="AO121" i="26"/>
  <c r="AN127" i="26"/>
  <c r="AN134" i="26" s="1"/>
  <c r="AN135" i="26" l="1"/>
  <c r="AO127" i="26"/>
  <c r="AO134" i="26" s="1"/>
  <c r="AO135" i="26" l="1"/>
  <c r="I17" i="14"/>
  <c r="AQ121" i="26"/>
  <c r="AP127" i="26"/>
  <c r="AP134" i="26" s="1"/>
  <c r="AP135" i="26" l="1"/>
  <c r="AR121" i="26"/>
  <c r="AQ127" i="26"/>
  <c r="AQ134" i="26" s="1"/>
  <c r="I18" i="14"/>
  <c r="F27" i="5" s="1"/>
  <c r="AQ135" i="26" l="1"/>
  <c r="I24" i="14"/>
  <c r="J20" i="14" s="1"/>
  <c r="J22" i="14" s="1"/>
  <c r="AS121" i="26"/>
  <c r="AR127" i="26"/>
  <c r="AR134" i="26" s="1"/>
  <c r="AR135" i="26" l="1"/>
  <c r="J12" i="14"/>
  <c r="J15" i="14"/>
  <c r="J14" i="14"/>
  <c r="I25" i="14"/>
  <c r="I27" i="14" s="1"/>
  <c r="J13" i="14"/>
  <c r="J16" i="14"/>
  <c r="J17" i="14"/>
  <c r="AT121" i="26"/>
  <c r="AS127" i="26"/>
  <c r="AS134" i="26" s="1"/>
  <c r="AS135" i="26" l="1"/>
  <c r="AU121" i="26"/>
  <c r="AT127" i="26"/>
  <c r="AT134" i="26" s="1"/>
  <c r="J27" i="14"/>
  <c r="J18" i="14"/>
  <c r="J24" i="14" s="1"/>
  <c r="AT135" i="26" l="1"/>
  <c r="AV121" i="26"/>
  <c r="AU127" i="26"/>
  <c r="AU134" i="26" s="1"/>
  <c r="AU135" i="26" l="1"/>
  <c r="AW121" i="26"/>
  <c r="AV127" i="26"/>
  <c r="AV134" i="26" s="1"/>
  <c r="AV135" i="26" l="1"/>
  <c r="AX121" i="26"/>
  <c r="AW127" i="26"/>
  <c r="AW134" i="26" s="1"/>
  <c r="AW135" i="26" l="1"/>
  <c r="AY121" i="26"/>
  <c r="AX127" i="26"/>
  <c r="AX134" i="26" s="1"/>
  <c r="AX135" i="26" l="1"/>
  <c r="AZ121" i="26"/>
  <c r="AY127" i="26"/>
  <c r="AY134" i="26" s="1"/>
  <c r="AY135" i="26" l="1"/>
  <c r="BA121" i="26"/>
  <c r="AZ127" i="26"/>
  <c r="AZ134" i="26" s="1"/>
  <c r="AZ135" i="26" l="1"/>
  <c r="BA127" i="26"/>
  <c r="BA134" i="26" s="1"/>
  <c r="K17" i="14" l="1"/>
  <c r="BA135" i="26"/>
  <c r="BC121" i="26"/>
  <c r="BB127" i="26"/>
  <c r="BB134" i="26" s="1"/>
  <c r="BB135" i="26" l="1"/>
  <c r="BD121" i="26"/>
  <c r="BC127" i="26"/>
  <c r="BC134" i="26" s="1"/>
  <c r="K18" i="14"/>
  <c r="G27" i="5" s="1"/>
  <c r="R88" i="26"/>
  <c r="R134" i="26" s="1"/>
  <c r="BC135" i="26" l="1"/>
  <c r="R135" i="26"/>
  <c r="BE121" i="26"/>
  <c r="BD127" i="26"/>
  <c r="BD134" i="26" s="1"/>
  <c r="K24" i="14"/>
  <c r="L20" i="14" s="1"/>
  <c r="L22" i="14" s="1"/>
  <c r="S88" i="26"/>
  <c r="S134" i="26" s="1"/>
  <c r="U88" i="26"/>
  <c r="U134" i="26" s="1"/>
  <c r="T88" i="26"/>
  <c r="T134" i="26" s="1"/>
  <c r="T135" i="26" l="1"/>
  <c r="BD135" i="26"/>
  <c r="U135" i="26"/>
  <c r="S135" i="26"/>
  <c r="L14" i="14"/>
  <c r="K25" i="14"/>
  <c r="K27" i="14" s="1"/>
  <c r="L16" i="14"/>
  <c r="L12" i="14"/>
  <c r="L13" i="14"/>
  <c r="L15" i="14"/>
  <c r="L17" i="14"/>
  <c r="BF121" i="26"/>
  <c r="BE127" i="26"/>
  <c r="BE134" i="26" s="1"/>
  <c r="V88" i="26"/>
  <c r="V134" i="26" s="1"/>
  <c r="BG121" i="26" l="1"/>
  <c r="BF127" i="26"/>
  <c r="BF134" i="26" s="1"/>
  <c r="L18" i="14"/>
  <c r="L24" i="14" s="1"/>
  <c r="L27" i="14"/>
  <c r="BE135" i="26"/>
  <c r="W88" i="26"/>
  <c r="W134" i="26" s="1"/>
  <c r="V135" i="26"/>
  <c r="W135" i="26" l="1"/>
  <c r="BF135" i="26"/>
  <c r="BH121" i="26"/>
  <c r="BG127" i="26"/>
  <c r="BG134" i="26" s="1"/>
  <c r="X88" i="26"/>
  <c r="X134" i="26" s="1"/>
  <c r="BG135" i="26" l="1"/>
  <c r="BI121" i="26"/>
  <c r="BH127" i="26"/>
  <c r="BH134" i="26" s="1"/>
  <c r="X135" i="26"/>
  <c r="Y88" i="26"/>
  <c r="Y134" i="26" s="1"/>
  <c r="Y135" i="26" l="1"/>
  <c r="BH135" i="26"/>
  <c r="BJ121" i="26"/>
  <c r="BI127" i="26"/>
  <c r="BI134" i="26" s="1"/>
  <c r="Z88" i="26"/>
  <c r="Z134" i="26" s="1"/>
  <c r="BI135" i="26" l="1"/>
  <c r="BK121" i="26"/>
  <c r="BJ127" i="26"/>
  <c r="BJ134" i="26" s="1"/>
  <c r="AA88" i="26"/>
  <c r="AA134" i="26" s="1"/>
  <c r="Z135" i="26"/>
  <c r="AA135" i="26" l="1"/>
  <c r="BJ135" i="26"/>
  <c r="BL121" i="26"/>
  <c r="BK127" i="26"/>
  <c r="BK134" i="26" s="1"/>
  <c r="AC88" i="26"/>
  <c r="AC134" i="26" s="1"/>
  <c r="AB88" i="26"/>
  <c r="AB134" i="26" s="1"/>
  <c r="AB135" i="26" l="1"/>
  <c r="BK135" i="26"/>
  <c r="BM121" i="26"/>
  <c r="BM127" i="26" s="1"/>
  <c r="BM134" i="26" s="1"/>
  <c r="BL127" i="26"/>
  <c r="BL134" i="26" s="1"/>
  <c r="AC135" i="26"/>
  <c r="G14" i="14"/>
  <c r="BL135" i="26" l="1"/>
  <c r="BM135" i="26"/>
  <c r="M17" i="14"/>
  <c r="G18" i="14"/>
  <c r="M18" i="14" l="1"/>
  <c r="H27" i="5" s="1"/>
  <c r="G24" i="14"/>
  <c r="H20" i="14" s="1"/>
  <c r="H22" i="14" s="1"/>
  <c r="M24" i="14" l="1"/>
  <c r="N20" i="14" s="1"/>
  <c r="N22" i="14" s="1"/>
  <c r="H15" i="14"/>
  <c r="H13" i="14"/>
  <c r="H17" i="14"/>
  <c r="H12" i="14"/>
  <c r="G25" i="14"/>
  <c r="G27" i="14" s="1"/>
  <c r="G30" i="14" s="1"/>
  <c r="H16" i="14"/>
  <c r="H14" i="14"/>
  <c r="G29" i="14" l="1"/>
  <c r="F29" i="5" s="1"/>
  <c r="F30" i="5" s="1"/>
  <c r="F41" i="5" s="1"/>
  <c r="F43" i="5" s="1"/>
  <c r="F6" i="5" s="1"/>
  <c r="G5" i="5" s="1"/>
  <c r="I30" i="14"/>
  <c r="N15" i="14"/>
  <c r="N14" i="14"/>
  <c r="N13" i="14"/>
  <c r="M25" i="14"/>
  <c r="M27" i="14" s="1"/>
  <c r="N12" i="14"/>
  <c r="N16" i="14"/>
  <c r="N17" i="14"/>
  <c r="H18" i="14"/>
  <c r="H24" i="14" s="1"/>
  <c r="H27" i="14"/>
  <c r="I29" i="14" l="1"/>
  <c r="K30" i="14"/>
  <c r="N18" i="14"/>
  <c r="N24" i="14" s="1"/>
  <c r="N27" i="14"/>
  <c r="G31" i="14"/>
  <c r="H31" i="14" s="1"/>
  <c r="K29" i="14" l="1"/>
  <c r="K31" i="14" s="1"/>
  <c r="L31" i="14" s="1"/>
  <c r="M30" i="14"/>
  <c r="M29" i="14" s="1"/>
  <c r="G29" i="5"/>
  <c r="G30" i="5" s="1"/>
  <c r="G41" i="5" s="1"/>
  <c r="G43" i="5" s="1"/>
  <c r="G6" i="5" s="1"/>
  <c r="H5" i="5" s="1"/>
  <c r="I31" i="14"/>
  <c r="J31" i="14" s="1"/>
  <c r="H29" i="5" l="1"/>
  <c r="H30" i="5" s="1"/>
  <c r="H41" i="5" s="1"/>
  <c r="H43" i="5" s="1"/>
  <c r="H6" i="5" s="1"/>
  <c r="M31" i="14"/>
  <c r="N31" i="14" s="1"/>
</calcChain>
</file>

<file path=xl/sharedStrings.xml><?xml version="1.0" encoding="utf-8"?>
<sst xmlns="http://schemas.openxmlformats.org/spreadsheetml/2006/main" count="798" uniqueCount="243">
  <si>
    <t>Insurance</t>
  </si>
  <si>
    <t>Total</t>
  </si>
  <si>
    <t>CASH INFLOWS</t>
  </si>
  <si>
    <t>CASH OUTFLOWS</t>
  </si>
  <si>
    <t>Operations</t>
  </si>
  <si>
    <t>Financing</t>
  </si>
  <si>
    <t>Date Ending</t>
  </si>
  <si>
    <t>Cash at Beginning of Period</t>
  </si>
  <si>
    <t>Cash at End of Period</t>
  </si>
  <si>
    <t>NET CASH FLOW</t>
  </si>
  <si>
    <t>Cash from Financing</t>
  </si>
  <si>
    <t>Cash from Operations</t>
  </si>
  <si>
    <t>Cash from Investing</t>
  </si>
  <si>
    <t>Investing</t>
  </si>
  <si>
    <t>Total Outflows from Investing</t>
  </si>
  <si>
    <t>Total Outflows from Financing</t>
  </si>
  <si>
    <t>Total Cash from Operations</t>
  </si>
  <si>
    <t>Total Cash from Financing</t>
  </si>
  <si>
    <t>Total Cash from Investing</t>
  </si>
  <si>
    <t>Receipts from Customers</t>
  </si>
  <si>
    <t>Issuance of Stock</t>
  </si>
  <si>
    <t>Borrowing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</si>
  <si>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</si>
  <si>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</si>
  <si>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</si>
  <si>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</si>
  <si>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</si>
  <si>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</si>
  <si>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Interest</t>
  </si>
  <si>
    <t>Income Taxes</t>
  </si>
  <si>
    <t>Repayment of Loans</t>
  </si>
  <si>
    <t>Repurchase of Stocks</t>
  </si>
  <si>
    <t>Dividends Paid</t>
  </si>
  <si>
    <t>CASH BALANCE</t>
  </si>
  <si>
    <t>Total Operating Expenses</t>
  </si>
  <si>
    <t>Total Non-Recurring Expenses</t>
  </si>
  <si>
    <t>Net Income Before Taxes</t>
  </si>
  <si>
    <t>% of OI</t>
  </si>
  <si>
    <t>Total Outflows from Operations</t>
  </si>
  <si>
    <t>Marketing</t>
  </si>
  <si>
    <t>EBITDA</t>
  </si>
  <si>
    <t>EBIT</t>
  </si>
  <si>
    <t>OPEX</t>
  </si>
  <si>
    <t>Interest 5%</t>
  </si>
  <si>
    <t>Breakdown</t>
  </si>
  <si>
    <t>social security</t>
  </si>
  <si>
    <t>Social secratary</t>
  </si>
  <si>
    <t>insurance</t>
  </si>
  <si>
    <t>overhead</t>
  </si>
  <si>
    <t>total cost</t>
  </si>
  <si>
    <t>extra legal advantages</t>
  </si>
  <si>
    <t>level</t>
  </si>
  <si>
    <t>senior (Phd/masters)</t>
  </si>
  <si>
    <t>yearly gross salary</t>
  </si>
  <si>
    <t>title</t>
  </si>
  <si>
    <t>researcher</t>
  </si>
  <si>
    <t>senior (Bachelor)</t>
  </si>
  <si>
    <t>Sales/marketing</t>
  </si>
  <si>
    <t>head of sales &amp; marketing</t>
  </si>
  <si>
    <t>senior (Masters)</t>
  </si>
  <si>
    <t>sales/marketing</t>
  </si>
  <si>
    <t>assistants</t>
  </si>
  <si>
    <t>HR</t>
  </si>
  <si>
    <t>IT</t>
  </si>
  <si>
    <t xml:space="preserve">IT </t>
  </si>
  <si>
    <t>HR officer</t>
  </si>
  <si>
    <t>senior/junior (Bachelor)</t>
  </si>
  <si>
    <t>senior/junior (masters)</t>
  </si>
  <si>
    <t>senior/junior (PhD/master)</t>
  </si>
  <si>
    <t>Channel</t>
  </si>
  <si>
    <t>head of channel</t>
  </si>
  <si>
    <t xml:space="preserve"> </t>
  </si>
  <si>
    <t>head of Media</t>
  </si>
  <si>
    <t>senior execuitve</t>
  </si>
  <si>
    <t>senior executive</t>
  </si>
  <si>
    <t>channel</t>
  </si>
  <si>
    <t>heda of channel</t>
  </si>
  <si>
    <t>Direct cost are the costs to create content for the media channels</t>
  </si>
  <si>
    <t>Play out channel are the technical costs for the distribution of the TV channel signal</t>
  </si>
  <si>
    <t>* These cost could turn to nihil in case it is sponsored</t>
  </si>
  <si>
    <t>Sales director</t>
  </si>
  <si>
    <t>Media director</t>
  </si>
  <si>
    <t>REVENUE</t>
  </si>
  <si>
    <t>Assumed CPA</t>
  </si>
  <si>
    <t>Cost Re-coup from Like MG</t>
  </si>
  <si>
    <t>Display &amp; video advertising</t>
  </si>
  <si>
    <t>TOTAL REVENUE</t>
  </si>
  <si>
    <t>COSTS</t>
  </si>
  <si>
    <t>PR Costs</t>
  </si>
  <si>
    <t>Paid Customer Acqusition Cost</t>
  </si>
  <si>
    <t>Other marketing</t>
  </si>
  <si>
    <t>Bank Chges</t>
  </si>
  <si>
    <t>Audit</t>
  </si>
  <si>
    <t>Expenses</t>
  </si>
  <si>
    <t>Office supplies</t>
  </si>
  <si>
    <t>Telephone and Internet</t>
  </si>
  <si>
    <t>Subscriptions</t>
  </si>
  <si>
    <t>Rent Rates Serv Chg etc</t>
  </si>
  <si>
    <t>Outsourced support</t>
  </si>
  <si>
    <t>Customer Support Cost</t>
  </si>
  <si>
    <t>Other (Recruitment/Training)</t>
  </si>
  <si>
    <t>TOTAL SUBS. REVENUE</t>
  </si>
  <si>
    <t>PPV REVENUE</t>
  </si>
  <si>
    <t>TOTAL DATA &amp; ADVERTISING REVENUE</t>
  </si>
  <si>
    <t>ORGANIC SUBSCRIBERS</t>
  </si>
  <si>
    <t>PAID SUBSCRIBERS</t>
  </si>
  <si>
    <t>COST RE-COUP</t>
  </si>
  <si>
    <t>ADVERTSING / DATA</t>
  </si>
  <si>
    <t>CONTENT ACQUISITION</t>
  </si>
  <si>
    <t>MARKETING COSTS</t>
  </si>
  <si>
    <t>OVERHEAD COSTS</t>
  </si>
  <si>
    <t>OFFICE COST</t>
  </si>
  <si>
    <t>TOTAL OVERHEAD &amp; OFFICE COSTS</t>
  </si>
  <si>
    <t>HUMAN RESOURCES</t>
  </si>
  <si>
    <t>TOTAL HUMAN RESOURCES COST</t>
  </si>
  <si>
    <t>TOTAL (ALL) COSTS</t>
  </si>
  <si>
    <t>Human Resources</t>
  </si>
  <si>
    <t>TOTAL 2022</t>
  </si>
  <si>
    <t>TOTAL 2023</t>
  </si>
  <si>
    <t>TOTAL 2024</t>
  </si>
  <si>
    <t>OPERATIONAL COSTS</t>
  </si>
  <si>
    <t>OPERATIONAL REVENUE</t>
  </si>
  <si>
    <t>Content Acquisitions (FTA)</t>
  </si>
  <si>
    <t>Office &amp; Overhead</t>
  </si>
  <si>
    <t>FINANCIAL PLAN</t>
  </si>
  <si>
    <t>TOTAL CASH INFLOWS</t>
  </si>
  <si>
    <t>TOTAL CASH OUTFLOWS</t>
  </si>
  <si>
    <t>DIPLOMATIC WORLD MEDIA - REVENUE</t>
  </si>
  <si>
    <t>Resources (Salaries)</t>
  </si>
  <si>
    <t>Refreshments</t>
  </si>
  <si>
    <t>DIPLOMATIC WORLD MEDIA - OVERVIEW CASH FLOW PROJECTION</t>
  </si>
  <si>
    <t>Data &amp; DAI (direct advertisement)</t>
  </si>
  <si>
    <t>Carriage fees (carrier provider)</t>
  </si>
  <si>
    <t>Content Provider B (Live Streams)</t>
  </si>
  <si>
    <t>Content Provider C (Special Events)</t>
  </si>
  <si>
    <t>Content Provider A (Ready Made Programming)</t>
  </si>
  <si>
    <t>CONTENT COSTS (Free To Air))</t>
  </si>
  <si>
    <t>Outsourced Sales Commission Advertisement</t>
  </si>
  <si>
    <t>Total Revenue</t>
  </si>
  <si>
    <t>TOTAL COST RE-COUP</t>
  </si>
  <si>
    <t>Travel. Hotel and Entertainment</t>
  </si>
  <si>
    <t>Software, website &amp; IT</t>
  </si>
  <si>
    <t>Subscriptions (associations, business clubs ...)</t>
  </si>
  <si>
    <t>DW MAGAZINE</t>
  </si>
  <si>
    <t>DW Magazine Publication (3,5€ cost/magazine)</t>
  </si>
  <si>
    <t>DW Media Subscriber</t>
  </si>
  <si>
    <t>DW Magazine Transportation Cost Post/DHL (1,5€) EU (80%)</t>
  </si>
  <si>
    <t>DW Magazine Transportation Cost Post/DHL (5€) WW (20%)</t>
  </si>
  <si>
    <t>DW Magazine</t>
  </si>
  <si>
    <t xml:space="preserve">TOTAL PLATFORM COSTS </t>
  </si>
  <si>
    <t>Translation Sevices / Graphic Designers</t>
  </si>
  <si>
    <t xml:space="preserve">Cash Private Investment </t>
  </si>
  <si>
    <t>Goodwill DW / Barbara Dietrich</t>
  </si>
  <si>
    <t>Goodwill Partners</t>
  </si>
  <si>
    <t>Platform Fee Costs</t>
  </si>
  <si>
    <t>SUBSCRIBER &amp; TRANSACTION FEES</t>
  </si>
  <si>
    <t>Per User Fee - Subscriptions</t>
  </si>
  <si>
    <t>VOD INGEST</t>
  </si>
  <si>
    <t>Hours SD/HD VOD Transcoded</t>
  </si>
  <si>
    <t>LIVE EVENTS INGEST</t>
  </si>
  <si>
    <t>Number of Live Events</t>
  </si>
  <si>
    <t>DISTRIUBUTION - Packaging/Origin/CDN</t>
  </si>
  <si>
    <t>Packaging/Origin/CDN - GB</t>
  </si>
  <si>
    <t>DISTRIUBUTION -  DEVICES</t>
  </si>
  <si>
    <t>Number of Licensed Devices</t>
  </si>
  <si>
    <t>Web &amp; Chromecast (Included)</t>
  </si>
  <si>
    <t>Android  - Mobile &amp; Table</t>
  </si>
  <si>
    <t>iOS - Mobile &amp; Table</t>
  </si>
  <si>
    <t>Android  - TV</t>
  </si>
  <si>
    <t>iOS - TVOS</t>
  </si>
  <si>
    <t>Amazon Fire - TV</t>
  </si>
  <si>
    <t>LG - TV</t>
  </si>
  <si>
    <t>Samsung - TV</t>
  </si>
  <si>
    <t>DISTRIUBTION DRM</t>
  </si>
  <si>
    <t>PLATFORM LICENSE</t>
  </si>
  <si>
    <t>TOTAL DW MAGAZINE COST</t>
  </si>
  <si>
    <t>TOTAL MARKETING COSTS</t>
  </si>
  <si>
    <t>€ / minute</t>
  </si>
  <si>
    <t xml:space="preserve">Per 3 hour event </t>
  </si>
  <si>
    <t>SUBSCRIPTIONS FEES</t>
  </si>
  <si>
    <t>VOD TRANSCODE PRICE</t>
  </si>
  <si>
    <t>LIVE EVENT PRICE</t>
  </si>
  <si>
    <t>CDN PRICE</t>
  </si>
  <si>
    <t>DEVICE PRICE</t>
  </si>
  <si>
    <t>DRM PRICE</t>
  </si>
  <si>
    <t>BASE PLATFORM LICENCES</t>
  </si>
  <si>
    <t>PLATFORM COSTS</t>
  </si>
  <si>
    <t>Devices - Low End - iOS, Android, Apple TV, Andriod TV, Amazon Fire Stick</t>
  </si>
  <si>
    <t>Devices - High End - LG, Samsung</t>
  </si>
  <si>
    <t xml:space="preserve">per user per month </t>
  </si>
  <si>
    <t>DW &amp; DWI Licenes Fee Yearly</t>
  </si>
  <si>
    <t>Security Protection / Body Guard Services VIP</t>
  </si>
  <si>
    <t>Camera / Screens / Studio Equipment</t>
  </si>
  <si>
    <t>DW Domain &amp; Brand Copyrights Worldwide</t>
  </si>
  <si>
    <t>NON-RECURRING EXPENSES</t>
  </si>
  <si>
    <t>TOTAL OPEX</t>
  </si>
  <si>
    <t>% Active Subscribers</t>
  </si>
  <si>
    <t>Rate Conversion Total Hours Viewed per customer per month</t>
  </si>
  <si>
    <t>Total Hours Viewed per Customer per Month</t>
  </si>
  <si>
    <t>Price per GB</t>
  </si>
  <si>
    <t>Hours to GB Conversion SD / HD - Hours to GigaByte (GB)</t>
  </si>
  <si>
    <t>Ambassadors Fee (2000€ / Ambassador) max. 10 people</t>
  </si>
  <si>
    <t>CEO</t>
  </si>
  <si>
    <t>People</t>
  </si>
  <si>
    <t>people</t>
  </si>
  <si>
    <t>CFO</t>
  </si>
  <si>
    <t>senior</t>
  </si>
  <si>
    <t>TOTAL 2021</t>
  </si>
  <si>
    <t>TOTAL 2025</t>
  </si>
  <si>
    <t>Advisory Board Member(s) (max. 3 people, 5000€ / person)</t>
  </si>
  <si>
    <t>Financial advise</t>
  </si>
  <si>
    <t>Tax advise</t>
  </si>
  <si>
    <t>Accounting</t>
  </si>
  <si>
    <t>Bookkeeping Structuring</t>
  </si>
  <si>
    <t>Subscribers conversion rate (30%)</t>
  </si>
  <si>
    <t>DIPLOMATIC WORLD MEDIA - 5 YEAR PROFIT &amp; LOSS PROJECTION</t>
  </si>
  <si>
    <t>HR EMPLOYMENT BREAKDOWN</t>
  </si>
  <si>
    <t>Average Revenue Per Subscriber Type 1 / 70%</t>
  </si>
  <si>
    <t>Average Revenue Per Subscriber + Magazine / Type 2 /30%</t>
  </si>
  <si>
    <t>Taxes Belgium 25%</t>
  </si>
  <si>
    <t>TLCF</t>
  </si>
  <si>
    <t>Prices are all submited to 3% indexation</t>
  </si>
  <si>
    <t>LEGEND :</t>
  </si>
  <si>
    <t>Opening</t>
  </si>
  <si>
    <t>New</t>
  </si>
  <si>
    <t>Churned</t>
  </si>
  <si>
    <t>Closing</t>
  </si>
  <si>
    <t>REVENUES</t>
  </si>
  <si>
    <t>% Type 1</t>
  </si>
  <si>
    <t>% Type 2</t>
  </si>
  <si>
    <t>Monthly Churn %</t>
  </si>
  <si>
    <t>SUBSCRIBERS AT YEAR-END</t>
  </si>
  <si>
    <t>Advertising and data</t>
  </si>
  <si>
    <t>senior exeutive</t>
  </si>
  <si>
    <t>Editor in Chief</t>
  </si>
  <si>
    <t>Creative &amp; Communication director</t>
  </si>
  <si>
    <t>senior execuitive</t>
  </si>
  <si>
    <t>Secretary General</t>
  </si>
  <si>
    <t xml:space="preserve">Legal </t>
  </si>
  <si>
    <t>LEGEND</t>
  </si>
  <si>
    <t xml:space="preserve">  </t>
  </si>
  <si>
    <r>
      <t xml:space="preserve">DW MEDIA  </t>
    </r>
    <r>
      <rPr>
        <b/>
        <sz val="9"/>
        <color theme="3" tint="-0.249977111117893"/>
        <rFont val="Calibri"/>
        <family val="2"/>
        <scheme val="minor"/>
      </rPr>
      <t>VERSION 3.7</t>
    </r>
  </si>
  <si>
    <t>APRIL_2022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</si>
</sst>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€&quot;\ #,##0;&quot;€&quot;\ \-#,##0"/>
    <numFmt numFmtId="6" formatCode="&quot;€&quot;\ #,##0;[Red]&quot;€&quot;\ \-#,##0"/>
    <numFmt numFmtId="7" formatCode="&quot;€&quot;\ #,##0.00;&quot;€&quot;\ \-#,##0.00"/>
    <numFmt numFmtId="42" formatCode="_ &quot;€&quot;\ * #,##0_ ;_ &quot;€&quot;\ * \-#,##0_ ;_ &quot;€&quot;\ * &quot;-&quot;_ ;_ @_ "/>
    <numFmt numFmtId="164" formatCode="_-* #,##0.00_-;\-* #,##0.00_-;_-* &quot;-&quot;??_-;_-@_-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69" formatCode="#,##0.00\ &quot;€&quot;;[Red]#,##0.00\ &quot;€&quot;"/>
    <numFmt numFmtId="170" formatCode="#,###_);\(#,###\);\-??"/>
    <numFmt numFmtId="171" formatCode="_-* #,##0_-;\-* #,##0_-;_-* &quot;-&quot;??_-;_-@_-"/>
    <numFmt numFmtId="172" formatCode="_(* #,##0_);_(* \(#,##0\);_(* &quot;-&quot;??_);_(@_)"/>
    <numFmt numFmtId="173" formatCode="#,##0;[Red]\(#,##0\)"/>
    <numFmt numFmtId="174" formatCode="#,##0;[Red]#,##0"/>
    <numFmt numFmtId="175" formatCode="#,##0.00_ ;\-#,##0.00\ "/>
    <numFmt numFmtId="176" formatCode="&quot;€&quot;\ #,##0.00"/>
    <numFmt numFmtId="177" formatCode="#,##0\ &quot;€&quot;;[Red]#,##0\ &quot;€&quot;"/>
    <numFmt numFmtId="178" formatCode="&quot;€&quot;\ #,##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3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72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5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1"/>
      <name val="Arial"/>
    </font>
    <font>
      <sz val="10"/>
      <color theme="1"/>
      <name val="Calibri"/>
      <family val="2"/>
    </font>
    <font>
      <i/>
      <sz val="1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  <font>
      <b/>
      <sz val="11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theme="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double">
        <color theme="4"/>
      </top>
      <bottom style="thin">
        <color indexed="64"/>
      </bottom>
      <diagonal/>
    </border>
    <border>
      <left/>
      <right style="medium">
        <color indexed="64"/>
      </right>
      <top style="double">
        <color theme="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theme="4"/>
      </top>
      <bottom style="medium">
        <color indexed="64"/>
      </bottom>
      <diagonal/>
    </border>
    <border>
      <left/>
      <right/>
      <top style="double">
        <color theme="4"/>
      </top>
      <bottom style="medium">
        <color indexed="64"/>
      </bottom>
      <diagonal/>
    </border>
    <border>
      <left/>
      <right style="medium">
        <color indexed="64"/>
      </right>
      <top style="double">
        <color theme="4"/>
      </top>
      <bottom style="medium">
        <color indexed="64"/>
      </bottom>
      <diagonal/>
    </border>
  </borders>
  <cellStyleXfs count="227">
    <xf numFmtId="0" fontId="0" fillId="0" borderId="0"/>
    <xf numFmtId="167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</cellStyleXfs>
  <cellXfs count="392">
    <xf numFmtId="0" fontId="0" fillId="0" borderId="0" xfId="0"/>
    <xf numFmtId="0" fontId="6" fillId="0" borderId="0" xfId="0" applyFont="1"/>
    <xf numFmtId="0" fontId="7" fillId="0" borderId="0" xfId="0" applyFont="1" applyAlignment="1">
      <alignment vertical="top" wrapText="1"/>
    </xf>
    <xf numFmtId="14" fontId="0" fillId="0" borderId="0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 applyProtection="1">
      <alignment vertical="center"/>
    </xf>
    <xf numFmtId="165" fontId="10" fillId="0" borderId="0" xfId="9" applyNumberFormat="1" applyFont="1" applyFill="1" applyBorder="1" applyAlignment="1" applyProtection="1">
      <alignment horizontal="right" vertical="center"/>
    </xf>
    <xf numFmtId="0" fontId="8" fillId="0" borderId="0" xfId="5" applyAlignment="1" applyProtection="1">
      <alignment horizontal="left"/>
    </xf>
    <xf numFmtId="0" fontId="0" fillId="6" borderId="0" xfId="0" applyFill="1"/>
    <xf numFmtId="0" fontId="0" fillId="6" borderId="0" xfId="0" applyFill="1" applyBorder="1"/>
    <xf numFmtId="0" fontId="4" fillId="4" borderId="2" xfId="0" applyFont="1" applyFill="1" applyBorder="1" applyAlignment="1">
      <alignment horizontal="right" vertical="center"/>
    </xf>
    <xf numFmtId="169" fontId="10" fillId="0" borderId="0" xfId="9" applyNumberFormat="1" applyFont="1" applyFill="1" applyBorder="1" applyAlignment="1" applyProtection="1">
      <alignment horizontal="right" vertical="center"/>
    </xf>
    <xf numFmtId="169" fontId="10" fillId="0" borderId="0" xfId="0" applyNumberFormat="1" applyFont="1" applyBorder="1" applyAlignment="1" applyProtection="1">
      <alignment vertical="center"/>
    </xf>
    <xf numFmtId="10" fontId="10" fillId="0" borderId="0" xfId="9" applyNumberFormat="1" applyFont="1" applyFill="1" applyBorder="1" applyAlignment="1" applyProtection="1">
      <alignment horizontal="right" vertical="center"/>
    </xf>
    <xf numFmtId="0" fontId="12" fillId="5" borderId="0" xfId="0" applyFont="1" applyFill="1" applyProtection="1"/>
    <xf numFmtId="0" fontId="10" fillId="5" borderId="0" xfId="0" applyFont="1" applyFill="1" applyProtection="1"/>
    <xf numFmtId="0" fontId="20" fillId="6" borderId="0" xfId="0" applyFont="1" applyFill="1"/>
    <xf numFmtId="0" fontId="4" fillId="6" borderId="0" xfId="0" applyFont="1" applyFill="1" applyAlignment="1">
      <alignment horizontal="center"/>
    </xf>
    <xf numFmtId="0" fontId="0" fillId="6" borderId="0" xfId="0" applyFont="1" applyFill="1" applyBorder="1" applyAlignment="1">
      <alignment vertical="center"/>
    </xf>
    <xf numFmtId="0" fontId="2" fillId="0" borderId="0" xfId="2" applyBorder="1" applyAlignment="1">
      <alignment vertical="center"/>
    </xf>
    <xf numFmtId="0" fontId="0" fillId="6" borderId="7" xfId="0" applyFont="1" applyFill="1" applyBorder="1" applyAlignment="1">
      <alignment vertical="center"/>
    </xf>
    <xf numFmtId="0" fontId="3" fillId="6" borderId="7" xfId="3" applyFont="1" applyFill="1" applyBorder="1" applyAlignment="1">
      <alignment vertical="center"/>
    </xf>
    <xf numFmtId="0" fontId="5" fillId="6" borderId="0" xfId="3" applyFont="1" applyFill="1" applyBorder="1" applyAlignment="1">
      <alignment vertical="center"/>
    </xf>
    <xf numFmtId="0" fontId="22" fillId="0" borderId="0" xfId="0" applyFont="1"/>
    <xf numFmtId="171" fontId="22" fillId="0" borderId="0" xfId="1" applyNumberFormat="1" applyFont="1"/>
    <xf numFmtId="0" fontId="22" fillId="6" borderId="0" xfId="0" applyFont="1" applyFill="1"/>
    <xf numFmtId="0" fontId="22" fillId="6" borderId="0" xfId="0" applyFont="1" applyFill="1" applyBorder="1"/>
    <xf numFmtId="171" fontId="22" fillId="6" borderId="0" xfId="1" applyNumberFormat="1" applyFont="1" applyFill="1" applyBorder="1"/>
    <xf numFmtId="0" fontId="22" fillId="6" borderId="0" xfId="0" applyFont="1" applyFill="1" applyBorder="1" applyAlignment="1">
      <alignment horizontal="left"/>
    </xf>
    <xf numFmtId="17" fontId="23" fillId="6" borderId="0" xfId="1" applyNumberFormat="1" applyFont="1" applyFill="1" applyBorder="1" applyAlignment="1">
      <alignment horizontal="center" wrapText="1"/>
    </xf>
    <xf numFmtId="171" fontId="4" fillId="6" borderId="0" xfId="1" applyNumberFormat="1" applyFont="1" applyFill="1" applyBorder="1"/>
    <xf numFmtId="0" fontId="23" fillId="6" borderId="0" xfId="0" applyFont="1" applyFill="1" applyBorder="1" applyAlignment="1">
      <alignment horizontal="left" wrapText="1"/>
    </xf>
    <xf numFmtId="0" fontId="22" fillId="6" borderId="0" xfId="0" applyFont="1" applyFill="1" applyBorder="1" applyAlignment="1">
      <alignment horizontal="left" vertical="center" wrapText="1"/>
    </xf>
    <xf numFmtId="164" fontId="22" fillId="6" borderId="0" xfId="0" applyNumberFormat="1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171" fontId="4" fillId="6" borderId="0" xfId="1" applyNumberFormat="1" applyFont="1" applyFill="1" applyBorder="1" applyAlignment="1">
      <alignment horizontal="left"/>
    </xf>
    <xf numFmtId="0" fontId="23" fillId="6" borderId="0" xfId="0" applyFont="1" applyFill="1" applyBorder="1"/>
    <xf numFmtId="171" fontId="23" fillId="6" borderId="0" xfId="0" applyNumberFormat="1" applyFont="1" applyFill="1" applyBorder="1" applyAlignment="1">
      <alignment horizontal="left"/>
    </xf>
    <xf numFmtId="172" fontId="1" fillId="6" borderId="0" xfId="1" applyNumberFormat="1" applyFont="1" applyFill="1" applyBorder="1"/>
    <xf numFmtId="171" fontId="1" fillId="4" borderId="0" xfId="1" applyNumberFormat="1" applyFont="1" applyFill="1" applyBorder="1"/>
    <xf numFmtId="170" fontId="0" fillId="6" borderId="0" xfId="0" applyNumberFormat="1" applyFont="1" applyFill="1" applyBorder="1"/>
    <xf numFmtId="0" fontId="22" fillId="4" borderId="0" xfId="0" applyFont="1" applyFill="1"/>
    <xf numFmtId="170" fontId="4" fillId="6" borderId="0" xfId="0" applyNumberFormat="1" applyFont="1" applyFill="1" applyBorder="1"/>
    <xf numFmtId="0" fontId="24" fillId="6" borderId="0" xfId="0" applyFont="1" applyFill="1" applyBorder="1"/>
    <xf numFmtId="0" fontId="24" fillId="6" borderId="0" xfId="0" applyFont="1" applyFill="1" applyBorder="1" applyAlignment="1">
      <alignment horizontal="left" vertical="center" wrapText="1"/>
    </xf>
    <xf numFmtId="0" fontId="24" fillId="0" borderId="0" xfId="0" applyFont="1"/>
    <xf numFmtId="0" fontId="24" fillId="6" borderId="0" xfId="0" applyFont="1" applyFill="1"/>
    <xf numFmtId="0" fontId="24" fillId="4" borderId="0" xfId="0" applyFont="1" applyFill="1"/>
    <xf numFmtId="171" fontId="24" fillId="6" borderId="0" xfId="1" applyNumberFormat="1" applyFont="1" applyFill="1" applyBorder="1"/>
    <xf numFmtId="0" fontId="27" fillId="6" borderId="0" xfId="0" applyFont="1" applyFill="1" applyBorder="1"/>
    <xf numFmtId="0" fontId="27" fillId="6" borderId="0" xfId="0" applyFont="1" applyFill="1" applyBorder="1" applyAlignment="1">
      <alignment horizontal="left" vertical="center" wrapText="1"/>
    </xf>
    <xf numFmtId="171" fontId="24" fillId="4" borderId="0" xfId="1" applyNumberFormat="1" applyFont="1" applyFill="1" applyBorder="1"/>
    <xf numFmtId="170" fontId="21" fillId="6" borderId="0" xfId="0" applyNumberFormat="1" applyFont="1" applyFill="1" applyBorder="1"/>
    <xf numFmtId="170" fontId="28" fillId="6" borderId="0" xfId="0" applyNumberFormat="1" applyFont="1" applyFill="1" applyBorder="1"/>
    <xf numFmtId="171" fontId="24" fillId="6" borderId="0" xfId="9" applyNumberFormat="1" applyFont="1" applyFill="1" applyBorder="1"/>
    <xf numFmtId="170" fontId="0" fillId="4" borderId="0" xfId="0" applyNumberFormat="1" applyFont="1" applyFill="1" applyBorder="1"/>
    <xf numFmtId="0" fontId="24" fillId="6" borderId="0" xfId="0" applyFont="1" applyFill="1" applyBorder="1" applyAlignment="1">
      <alignment horizontal="left"/>
    </xf>
    <xf numFmtId="0" fontId="10" fillId="6" borderId="0" xfId="0" applyFont="1" applyFill="1" applyBorder="1"/>
    <xf numFmtId="0" fontId="10" fillId="0" borderId="0" xfId="0" applyFont="1"/>
    <xf numFmtId="0" fontId="14" fillId="6" borderId="0" xfId="0" applyFont="1" applyFill="1" applyBorder="1" applyAlignment="1">
      <alignment horizontal="left" wrapText="1"/>
    </xf>
    <xf numFmtId="0" fontId="14" fillId="6" borderId="0" xfId="0" applyFont="1" applyFill="1" applyBorder="1"/>
    <xf numFmtId="0" fontId="14" fillId="0" borderId="0" xfId="0" applyFont="1" applyAlignment="1">
      <alignment horizontal="left" wrapText="1"/>
    </xf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/>
    <xf numFmtId="170" fontId="13" fillId="6" borderId="0" xfId="0" applyNumberFormat="1" applyFont="1" applyFill="1" applyBorder="1"/>
    <xf numFmtId="170" fontId="13" fillId="4" borderId="0" xfId="0" applyNumberFormat="1" applyFont="1" applyFill="1" applyBorder="1"/>
    <xf numFmtId="171" fontId="22" fillId="4" borderId="0" xfId="1" applyNumberFormat="1" applyFont="1" applyFill="1" applyBorder="1"/>
    <xf numFmtId="0" fontId="26" fillId="4" borderId="0" xfId="0" applyFont="1" applyFill="1"/>
    <xf numFmtId="5" fontId="4" fillId="4" borderId="5" xfId="1" applyNumberFormat="1" applyFont="1" applyFill="1" applyBorder="1"/>
    <xf numFmtId="170" fontId="28" fillId="4" borderId="5" xfId="0" applyNumberFormat="1" applyFont="1" applyFill="1" applyBorder="1"/>
    <xf numFmtId="5" fontId="26" fillId="4" borderId="5" xfId="1" applyNumberFormat="1" applyFont="1" applyFill="1" applyBorder="1"/>
    <xf numFmtId="0" fontId="26" fillId="6" borderId="0" xfId="0" applyFont="1" applyFill="1" applyBorder="1"/>
    <xf numFmtId="0" fontId="26" fillId="6" borderId="0" xfId="0" applyFont="1" applyFill="1" applyBorder="1" applyAlignment="1">
      <alignment horizontal="left"/>
    </xf>
    <xf numFmtId="0" fontId="26" fillId="6" borderId="0" xfId="0" applyFont="1" applyFill="1"/>
    <xf numFmtId="0" fontId="23" fillId="6" borderId="0" xfId="0" applyFont="1" applyFill="1"/>
    <xf numFmtId="0" fontId="0" fillId="6" borderId="0" xfId="0" applyFont="1" applyFill="1" applyBorder="1" applyAlignment="1">
      <alignment horizontal="left" wrapText="1"/>
    </xf>
    <xf numFmtId="0" fontId="13" fillId="6" borderId="0" xfId="0" applyFont="1" applyFill="1" applyBorder="1"/>
    <xf numFmtId="38" fontId="26" fillId="6" borderId="0" xfId="1" applyNumberFormat="1" applyFont="1" applyFill="1" applyBorder="1"/>
    <xf numFmtId="171" fontId="24" fillId="6" borderId="0" xfId="1" applyNumberFormat="1" applyFont="1" applyFill="1" applyBorder="1" applyAlignment="1">
      <alignment horizontal="left"/>
    </xf>
    <xf numFmtId="171" fontId="24" fillId="6" borderId="0" xfId="0" applyNumberFormat="1" applyFont="1" applyFill="1" applyBorder="1" applyAlignment="1">
      <alignment horizontal="left"/>
    </xf>
    <xf numFmtId="170" fontId="10" fillId="6" borderId="0" xfId="0" applyNumberFormat="1" applyFont="1" applyFill="1" applyBorder="1"/>
    <xf numFmtId="170" fontId="10" fillId="4" borderId="0" xfId="0" applyNumberFormat="1" applyFont="1" applyFill="1" applyBorder="1"/>
    <xf numFmtId="170" fontId="13" fillId="4" borderId="0" xfId="0" applyNumberFormat="1" applyFont="1" applyFill="1" applyBorder="1" applyAlignment="1">
      <alignment horizontal="left"/>
    </xf>
    <xf numFmtId="170" fontId="21" fillId="9" borderId="0" xfId="0" applyNumberFormat="1" applyFont="1" applyFill="1" applyBorder="1"/>
    <xf numFmtId="5" fontId="25" fillId="9" borderId="0" xfId="1" applyNumberFormat="1" applyFont="1" applyFill="1" applyBorder="1"/>
    <xf numFmtId="0" fontId="10" fillId="6" borderId="0" xfId="0" applyFont="1" applyFill="1" applyBorder="1" applyAlignment="1">
      <alignment wrapText="1"/>
    </xf>
    <xf numFmtId="5" fontId="3" fillId="9" borderId="0" xfId="1" applyNumberFormat="1" applyFont="1" applyFill="1" applyBorder="1"/>
    <xf numFmtId="0" fontId="31" fillId="0" borderId="0" xfId="0" applyFont="1"/>
    <xf numFmtId="0" fontId="32" fillId="6" borderId="0" xfId="0" applyFont="1" applyFill="1"/>
    <xf numFmtId="0" fontId="35" fillId="6" borderId="0" xfId="0" applyFont="1" applyFill="1"/>
    <xf numFmtId="169" fontId="0" fillId="0" borderId="0" xfId="1" applyNumberFormat="1" applyFont="1" applyBorder="1" applyAlignment="1">
      <alignment vertical="center"/>
    </xf>
    <xf numFmtId="0" fontId="3" fillId="7" borderId="4" xfId="3" applyFont="1" applyFill="1" applyBorder="1" applyAlignment="1">
      <alignment vertical="center"/>
    </xf>
    <xf numFmtId="0" fontId="5" fillId="7" borderId="5" xfId="3" applyFont="1" applyFill="1" applyBorder="1" applyAlignment="1">
      <alignment vertical="center"/>
    </xf>
    <xf numFmtId="0" fontId="3" fillId="7" borderId="5" xfId="3" applyFont="1" applyFill="1" applyBorder="1" applyAlignment="1">
      <alignment horizontal="right" vertical="center"/>
    </xf>
    <xf numFmtId="0" fontId="3" fillId="7" borderId="13" xfId="4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10" fontId="10" fillId="4" borderId="0" xfId="9" applyNumberFormat="1" applyFont="1" applyFill="1" applyBorder="1" applyAlignment="1" applyProtection="1">
      <alignment horizontal="right" vertical="center"/>
    </xf>
    <xf numFmtId="169" fontId="10" fillId="0" borderId="0" xfId="6" applyNumberFormat="1" applyFont="1" applyBorder="1" applyAlignment="1" applyProtection="1">
      <alignment vertical="center"/>
      <protection locked="0"/>
    </xf>
    <xf numFmtId="10" fontId="10" fillId="0" borderId="0" xfId="0" applyNumberFormat="1" applyFont="1" applyBorder="1" applyAlignment="1">
      <alignment horizontal="right" vertical="center"/>
    </xf>
    <xf numFmtId="169" fontId="10" fillId="0" borderId="10" xfId="0" applyNumberFormat="1" applyFont="1" applyBorder="1" applyAlignment="1">
      <alignment horizontal="right" vertical="center"/>
    </xf>
    <xf numFmtId="165" fontId="10" fillId="0" borderId="10" xfId="0" applyNumberFormat="1" applyFont="1" applyBorder="1" applyAlignment="1">
      <alignment horizontal="right" vertical="center"/>
    </xf>
    <xf numFmtId="0" fontId="21" fillId="7" borderId="4" xfId="3" applyFont="1" applyFill="1" applyBorder="1" applyAlignment="1">
      <alignment horizontal="center" vertical="center"/>
    </xf>
    <xf numFmtId="0" fontId="21" fillId="7" borderId="5" xfId="3" applyFont="1" applyFill="1" applyBorder="1" applyAlignment="1">
      <alignment horizontal="center" vertical="center"/>
    </xf>
    <xf numFmtId="0" fontId="21" fillId="7" borderId="5" xfId="3" applyFont="1" applyFill="1" applyBorder="1" applyAlignment="1">
      <alignment horizontal="right" vertical="center"/>
    </xf>
    <xf numFmtId="0" fontId="21" fillId="7" borderId="6" xfId="3" applyFont="1" applyFill="1" applyBorder="1" applyAlignment="1">
      <alignment horizontal="right" vertical="center"/>
    </xf>
    <xf numFmtId="0" fontId="3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1" fontId="10" fillId="0" borderId="7" xfId="0" applyNumberFormat="1" applyFont="1" applyBorder="1" applyAlignment="1" applyProtection="1">
      <alignment vertical="center"/>
      <protection locked="0"/>
    </xf>
    <xf numFmtId="0" fontId="28" fillId="0" borderId="7" xfId="0" applyFont="1" applyBorder="1" applyAlignment="1" applyProtection="1">
      <alignment vertical="center"/>
    </xf>
    <xf numFmtId="3" fontId="10" fillId="0" borderId="8" xfId="9" applyNumberFormat="1" applyFont="1" applyFill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vertical="center"/>
      <protection locked="0"/>
    </xf>
    <xf numFmtId="10" fontId="10" fillId="0" borderId="8" xfId="0" applyNumberFormat="1" applyFont="1" applyBorder="1" applyAlignment="1">
      <alignment horizontal="right" vertical="center"/>
    </xf>
    <xf numFmtId="10" fontId="10" fillId="0" borderId="8" xfId="9" applyNumberFormat="1" applyFont="1" applyFill="1" applyBorder="1" applyAlignment="1" applyProtection="1">
      <alignment horizontal="right" vertical="center"/>
    </xf>
    <xf numFmtId="0" fontId="10" fillId="4" borderId="9" xfId="0" applyFont="1" applyFill="1" applyBorder="1" applyAlignment="1" applyProtection="1">
      <alignment vertical="center"/>
      <protection locked="0"/>
    </xf>
    <xf numFmtId="169" fontId="10" fillId="4" borderId="10" xfId="9" applyNumberFormat="1" applyFont="1" applyFill="1" applyBorder="1" applyAlignment="1" applyProtection="1">
      <alignment horizontal="right" vertical="center"/>
    </xf>
    <xf numFmtId="165" fontId="10" fillId="4" borderId="10" xfId="9" applyNumberFormat="1" applyFont="1" applyFill="1" applyBorder="1" applyAlignment="1" applyProtection="1">
      <alignment horizontal="right" vertical="center"/>
    </xf>
    <xf numFmtId="165" fontId="10" fillId="4" borderId="11" xfId="9" applyNumberFormat="1" applyFont="1" applyFill="1" applyBorder="1" applyAlignment="1" applyProtection="1">
      <alignment horizontal="right" vertical="center"/>
    </xf>
    <xf numFmtId="165" fontId="10" fillId="0" borderId="8" xfId="9" applyNumberFormat="1" applyFont="1" applyFill="1" applyBorder="1" applyAlignment="1" applyProtection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0" fontId="37" fillId="6" borderId="0" xfId="0" applyFont="1" applyFill="1" applyBorder="1" applyAlignment="1">
      <alignment horizontal="right" vertical="center"/>
    </xf>
    <xf numFmtId="0" fontId="12" fillId="6" borderId="7" xfId="0" applyFont="1" applyFill="1" applyBorder="1" applyAlignment="1" applyProtection="1">
      <alignment horizontal="right" vertical="center"/>
    </xf>
    <xf numFmtId="169" fontId="12" fillId="6" borderId="0" xfId="0" applyNumberFormat="1" applyFont="1" applyFill="1" applyBorder="1" applyAlignment="1" applyProtection="1">
      <alignment vertical="center"/>
    </xf>
    <xf numFmtId="10" fontId="10" fillId="6" borderId="0" xfId="9" applyNumberFormat="1" applyFont="1" applyFill="1" applyBorder="1" applyAlignment="1" applyProtection="1">
      <alignment horizontal="right" vertical="center"/>
    </xf>
    <xf numFmtId="10" fontId="10" fillId="6" borderId="8" xfId="9" applyNumberFormat="1" applyFont="1" applyFill="1" applyBorder="1" applyAlignment="1" applyProtection="1">
      <alignment horizontal="right" vertical="center"/>
    </xf>
    <xf numFmtId="0" fontId="21" fillId="9" borderId="0" xfId="0" applyFont="1" applyFill="1" applyBorder="1"/>
    <xf numFmtId="6" fontId="25" fillId="9" borderId="0" xfId="1" applyNumberFormat="1" applyFont="1" applyFill="1" applyBorder="1"/>
    <xf numFmtId="17" fontId="25" fillId="9" borderId="5" xfId="1" applyNumberFormat="1" applyFont="1" applyFill="1" applyBorder="1" applyAlignment="1">
      <alignment horizontal="center" wrapText="1"/>
    </xf>
    <xf numFmtId="0" fontId="16" fillId="6" borderId="7" xfId="0" applyFont="1" applyFill="1" applyBorder="1" applyAlignment="1">
      <alignment horizontal="left" wrapText="1"/>
    </xf>
    <xf numFmtId="170" fontId="0" fillId="4" borderId="10" xfId="0" applyNumberFormat="1" applyFont="1" applyFill="1" applyBorder="1"/>
    <xf numFmtId="170" fontId="28" fillId="4" borderId="10" xfId="0" applyNumberFormat="1" applyFont="1" applyFill="1" applyBorder="1"/>
    <xf numFmtId="0" fontId="24" fillId="4" borderId="10" xfId="0" applyFont="1" applyFill="1" applyBorder="1"/>
    <xf numFmtId="170" fontId="0" fillId="6" borderId="7" xfId="0" applyNumberFormat="1" applyFont="1" applyFill="1" applyBorder="1" applyAlignment="1">
      <alignment horizontal="left"/>
    </xf>
    <xf numFmtId="170" fontId="3" fillId="9" borderId="7" xfId="0" applyNumberFormat="1" applyFont="1" applyFill="1" applyBorder="1" applyAlignment="1">
      <alignment horizontal="left"/>
    </xf>
    <xf numFmtId="0" fontId="14" fillId="9" borderId="7" xfId="0" applyFont="1" applyFill="1" applyBorder="1" applyAlignment="1">
      <alignment horizontal="left" wrapText="1"/>
    </xf>
    <xf numFmtId="6" fontId="25" fillId="9" borderId="8" xfId="1" applyNumberFormat="1" applyFont="1" applyFill="1" applyBorder="1"/>
    <xf numFmtId="10" fontId="10" fillId="4" borderId="8" xfId="9" applyNumberFormat="1" applyFont="1" applyFill="1" applyBorder="1" applyAlignment="1" applyProtection="1">
      <alignment horizontal="right" vertical="center"/>
    </xf>
    <xf numFmtId="0" fontId="38" fillId="0" borderId="0" xfId="2" applyFont="1" applyBorder="1" applyAlignment="1">
      <alignment vertical="center"/>
    </xf>
    <xf numFmtId="0" fontId="39" fillId="0" borderId="0" xfId="0" applyFont="1"/>
    <xf numFmtId="0" fontId="13" fillId="0" borderId="0" xfId="0" applyFont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28" fillId="0" borderId="0" xfId="0" applyFont="1"/>
    <xf numFmtId="0" fontId="12" fillId="5" borderId="9" xfId="0" applyFont="1" applyFill="1" applyBorder="1" applyAlignment="1" applyProtection="1">
      <alignment vertical="center"/>
    </xf>
    <xf numFmtId="10" fontId="10" fillId="5" borderId="10" xfId="9" applyNumberFormat="1" applyFont="1" applyFill="1" applyBorder="1" applyAlignment="1" applyProtection="1">
      <alignment horizontal="right" vertical="center"/>
    </xf>
    <xf numFmtId="10" fontId="10" fillId="5" borderId="11" xfId="9" applyNumberFormat="1" applyFont="1" applyFill="1" applyBorder="1" applyAlignment="1" applyProtection="1">
      <alignment horizontal="right" vertical="center"/>
    </xf>
    <xf numFmtId="0" fontId="12" fillId="6" borderId="7" xfId="0" applyFont="1" applyFill="1" applyBorder="1" applyAlignment="1" applyProtection="1">
      <alignment vertical="center"/>
    </xf>
    <xf numFmtId="168" fontId="10" fillId="6" borderId="0" xfId="9" applyNumberFormat="1" applyFont="1" applyFill="1" applyBorder="1" applyAlignment="1" applyProtection="1">
      <alignment horizontal="right" vertical="center"/>
    </xf>
    <xf numFmtId="168" fontId="10" fillId="6" borderId="8" xfId="9" applyNumberFormat="1" applyFont="1" applyFill="1" applyBorder="1" applyAlignment="1" applyProtection="1">
      <alignment horizontal="right" vertical="center"/>
    </xf>
    <xf numFmtId="0" fontId="13" fillId="6" borderId="0" xfId="0" applyFont="1" applyFill="1"/>
    <xf numFmtId="0" fontId="12" fillId="5" borderId="7" xfId="0" applyFont="1" applyFill="1" applyBorder="1" applyAlignment="1" applyProtection="1">
      <alignment vertical="center"/>
    </xf>
    <xf numFmtId="10" fontId="10" fillId="5" borderId="0" xfId="9" applyNumberFormat="1" applyFont="1" applyFill="1" applyBorder="1" applyAlignment="1" applyProtection="1">
      <alignment horizontal="right" vertical="center"/>
    </xf>
    <xf numFmtId="10" fontId="10" fillId="5" borderId="8" xfId="9" applyNumberFormat="1" applyFont="1" applyFill="1" applyBorder="1" applyAlignment="1" applyProtection="1">
      <alignment horizontal="right" vertical="center"/>
    </xf>
    <xf numFmtId="0" fontId="21" fillId="7" borderId="4" xfId="0" applyFont="1" applyFill="1" applyBorder="1" applyAlignment="1" applyProtection="1">
      <alignment vertical="center"/>
    </xf>
    <xf numFmtId="10" fontId="21" fillId="7" borderId="5" xfId="9" applyNumberFormat="1" applyFont="1" applyFill="1" applyBorder="1" applyAlignment="1" applyProtection="1">
      <alignment horizontal="right" vertical="center"/>
    </xf>
    <xf numFmtId="10" fontId="21" fillId="7" borderId="6" xfId="9" applyNumberFormat="1" applyFont="1" applyFill="1" applyBorder="1" applyAlignment="1" applyProtection="1">
      <alignment horizontal="right" vertical="center"/>
    </xf>
    <xf numFmtId="0" fontId="21" fillId="7" borderId="9" xfId="0" applyFont="1" applyFill="1" applyBorder="1" applyAlignment="1" applyProtection="1">
      <alignment vertical="center"/>
      <protection locked="0"/>
    </xf>
    <xf numFmtId="9" fontId="21" fillId="7" borderId="10" xfId="9" applyFont="1" applyFill="1" applyBorder="1" applyAlignment="1" applyProtection="1">
      <alignment horizontal="right" vertical="center"/>
    </xf>
    <xf numFmtId="9" fontId="21" fillId="7" borderId="11" xfId="9" applyFont="1" applyFill="1" applyBorder="1" applyAlignment="1" applyProtection="1">
      <alignment horizontal="right" vertical="center"/>
    </xf>
    <xf numFmtId="0" fontId="22" fillId="5" borderId="0" xfId="0" applyFont="1" applyFill="1" applyAlignment="1">
      <alignment vertical="top" wrapText="1"/>
    </xf>
    <xf numFmtId="0" fontId="40" fillId="6" borderId="0" xfId="0" applyFont="1" applyFill="1" applyAlignment="1">
      <alignment horizontal="center" vertical="center"/>
    </xf>
    <xf numFmtId="0" fontId="8" fillId="5" borderId="0" xfId="5" applyFont="1" applyFill="1" applyAlignment="1" applyProtection="1">
      <alignment horizontal="left"/>
    </xf>
    <xf numFmtId="0" fontId="13" fillId="5" borderId="0" xfId="0" applyFont="1" applyFill="1" applyAlignment="1"/>
    <xf numFmtId="0" fontId="13" fillId="5" borderId="0" xfId="0" applyFont="1" applyFill="1"/>
    <xf numFmtId="0" fontId="12" fillId="4" borderId="7" xfId="0" applyFont="1" applyFill="1" applyBorder="1" applyAlignment="1" applyProtection="1">
      <alignment horizontal="left" vertical="center"/>
    </xf>
    <xf numFmtId="5" fontId="1" fillId="4" borderId="0" xfId="1" applyNumberFormat="1" applyFont="1" applyFill="1" applyBorder="1"/>
    <xf numFmtId="42" fontId="24" fillId="4" borderId="0" xfId="1" applyNumberFormat="1" applyFont="1" applyFill="1" applyBorder="1"/>
    <xf numFmtId="5" fontId="4" fillId="4" borderId="0" xfId="1" applyNumberFormat="1" applyFont="1" applyFill="1" applyBorder="1"/>
    <xf numFmtId="170" fontId="28" fillId="4" borderId="0" xfId="0" applyNumberFormat="1" applyFont="1" applyFill="1" applyBorder="1"/>
    <xf numFmtId="0" fontId="1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171" fontId="24" fillId="4" borderId="10" xfId="1" applyNumberFormat="1" applyFont="1" applyFill="1" applyBorder="1"/>
    <xf numFmtId="0" fontId="23" fillId="6" borderId="0" xfId="0" applyFont="1" applyFill="1" applyBorder="1" applyAlignment="1">
      <alignment horizontal="left"/>
    </xf>
    <xf numFmtId="0" fontId="23" fillId="0" borderId="0" xfId="0" applyFont="1"/>
    <xf numFmtId="5" fontId="26" fillId="4" borderId="0" xfId="1" applyNumberFormat="1" applyFont="1" applyFill="1" applyBorder="1"/>
    <xf numFmtId="0" fontId="22" fillId="0" borderId="0" xfId="0" applyFont="1" applyBorder="1"/>
    <xf numFmtId="5" fontId="4" fillId="6" borderId="0" xfId="1" applyNumberFormat="1" applyFont="1" applyFill="1" applyBorder="1"/>
    <xf numFmtId="0" fontId="28" fillId="4" borderId="5" xfId="0" applyFont="1" applyFill="1" applyBorder="1" applyAlignment="1">
      <alignment horizontal="left" vertical="top" wrapText="1"/>
    </xf>
    <xf numFmtId="5" fontId="26" fillId="4" borderId="5" xfId="9" applyNumberFormat="1" applyFont="1" applyFill="1" applyBorder="1"/>
    <xf numFmtId="170" fontId="4" fillId="4" borderId="0" xfId="0" applyNumberFormat="1" applyFont="1" applyFill="1" applyBorder="1"/>
    <xf numFmtId="171" fontId="4" fillId="4" borderId="0" xfId="1" applyNumberFormat="1" applyFont="1" applyFill="1" applyBorder="1"/>
    <xf numFmtId="7" fontId="0" fillId="4" borderId="0" xfId="1" applyNumberFormat="1" applyFont="1" applyFill="1" applyBorder="1"/>
    <xf numFmtId="7" fontId="1" fillId="4" borderId="0" xfId="1" applyNumberFormat="1" applyFont="1" applyFill="1" applyBorder="1"/>
    <xf numFmtId="0" fontId="43" fillId="4" borderId="0" xfId="0" applyFont="1" applyFill="1" applyBorder="1"/>
    <xf numFmtId="0" fontId="43" fillId="4" borderId="10" xfId="0" applyFont="1" applyFill="1" applyBorder="1"/>
    <xf numFmtId="0" fontId="14" fillId="4" borderId="0" xfId="0" applyFont="1" applyFill="1" applyBorder="1" applyAlignment="1">
      <alignment horizontal="left" wrapText="1"/>
    </xf>
    <xf numFmtId="7" fontId="24" fillId="4" borderId="0" xfId="1" applyNumberFormat="1" applyFont="1" applyFill="1" applyBorder="1"/>
    <xf numFmtId="3" fontId="4" fillId="4" borderId="5" xfId="1" applyNumberFormat="1" applyFont="1" applyFill="1" applyBorder="1"/>
    <xf numFmtId="0" fontId="4" fillId="4" borderId="7" xfId="0" applyFont="1" applyFill="1" applyBorder="1" applyAlignment="1">
      <alignment horizontal="left" wrapText="1"/>
    </xf>
    <xf numFmtId="0" fontId="16" fillId="4" borderId="7" xfId="0" applyFont="1" applyFill="1" applyBorder="1" applyAlignment="1">
      <alignment horizontal="left" wrapText="1"/>
    </xf>
    <xf numFmtId="0" fontId="14" fillId="4" borderId="7" xfId="0" applyFont="1" applyFill="1" applyBorder="1" applyAlignment="1">
      <alignment horizontal="left" wrapText="1"/>
    </xf>
    <xf numFmtId="0" fontId="0" fillId="4" borderId="7" xfId="0" applyFont="1" applyFill="1" applyBorder="1" applyAlignment="1">
      <alignment horizontal="left" wrapText="1"/>
    </xf>
    <xf numFmtId="0" fontId="14" fillId="4" borderId="7" xfId="0" applyFont="1" applyFill="1" applyBorder="1"/>
    <xf numFmtId="170" fontId="4" fillId="4" borderId="7" xfId="0" applyNumberFormat="1" applyFont="1" applyFill="1" applyBorder="1" applyAlignment="1">
      <alignment horizontal="left"/>
    </xf>
    <xf numFmtId="170" fontId="0" fillId="4" borderId="7" xfId="0" applyNumberFormat="1" applyFont="1" applyFill="1" applyBorder="1" applyAlignment="1">
      <alignment horizontal="left"/>
    </xf>
    <xf numFmtId="173" fontId="4" fillId="4" borderId="7" xfId="0" applyNumberFormat="1" applyFont="1" applyFill="1" applyBorder="1" applyAlignment="1">
      <alignment horizontal="left"/>
    </xf>
    <xf numFmtId="173" fontId="0" fillId="4" borderId="7" xfId="0" applyNumberFormat="1" applyFont="1" applyFill="1" applyBorder="1"/>
    <xf numFmtId="0" fontId="0" fillId="4" borderId="7" xfId="0" applyFont="1" applyFill="1" applyBorder="1"/>
    <xf numFmtId="0" fontId="4" fillId="4" borderId="7" xfId="0" applyFont="1" applyFill="1" applyBorder="1"/>
    <xf numFmtId="0" fontId="12" fillId="11" borderId="14" xfId="0" applyFont="1" applyFill="1" applyBorder="1" applyAlignment="1" applyProtection="1">
      <alignment horizontal="left" vertical="center"/>
    </xf>
    <xf numFmtId="10" fontId="10" fillId="11" borderId="12" xfId="9" applyNumberFormat="1" applyFont="1" applyFill="1" applyBorder="1" applyAlignment="1" applyProtection="1">
      <alignment horizontal="right" vertical="center"/>
    </xf>
    <xf numFmtId="10" fontId="10" fillId="11" borderId="3" xfId="9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>
      <alignment horizontal="left" wrapText="1"/>
    </xf>
    <xf numFmtId="9" fontId="24" fillId="4" borderId="0" xfId="1" applyNumberFormat="1" applyFont="1" applyFill="1" applyBorder="1"/>
    <xf numFmtId="0" fontId="3" fillId="7" borderId="12" xfId="4" applyFont="1" applyFill="1" applyBorder="1" applyAlignment="1">
      <alignment vertical="center"/>
    </xf>
    <xf numFmtId="169" fontId="0" fillId="0" borderId="0" xfId="0" applyNumberFormat="1" applyFont="1" applyBorder="1" applyAlignment="1">
      <alignment vertical="center"/>
    </xf>
    <xf numFmtId="175" fontId="24" fillId="6" borderId="0" xfId="1" applyNumberFormat="1" applyFont="1" applyFill="1" applyBorder="1"/>
    <xf numFmtId="9" fontId="24" fillId="6" borderId="0" xfId="1" applyNumberFormat="1" applyFont="1" applyFill="1" applyBorder="1"/>
    <xf numFmtId="2" fontId="24" fillId="6" borderId="0" xfId="1" applyNumberFormat="1" applyFont="1" applyFill="1" applyBorder="1"/>
    <xf numFmtId="176" fontId="24" fillId="6" borderId="0" xfId="1" applyNumberFormat="1" applyFont="1" applyFill="1" applyBorder="1"/>
    <xf numFmtId="0" fontId="14" fillId="6" borderId="7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0" fontId="22" fillId="4" borderId="7" xfId="0" applyFont="1" applyFill="1" applyBorder="1"/>
    <xf numFmtId="0" fontId="23" fillId="4" borderId="7" xfId="0" applyFont="1" applyFill="1" applyBorder="1"/>
    <xf numFmtId="0" fontId="24" fillId="4" borderId="7" xfId="0" applyFont="1" applyFill="1" applyBorder="1"/>
    <xf numFmtId="170" fontId="14" fillId="6" borderId="7" xfId="0" applyNumberFormat="1" applyFont="1" applyFill="1" applyBorder="1" applyAlignment="1">
      <alignment horizontal="left"/>
    </xf>
    <xf numFmtId="171" fontId="1" fillId="4" borderId="10" xfId="1" applyNumberFormat="1" applyFont="1" applyFill="1" applyBorder="1"/>
    <xf numFmtId="7" fontId="24" fillId="4" borderId="10" xfId="1" applyNumberFormat="1" applyFont="1" applyFill="1" applyBorder="1"/>
    <xf numFmtId="42" fontId="24" fillId="4" borderId="10" xfId="1" applyNumberFormat="1" applyFont="1" applyFill="1" applyBorder="1"/>
    <xf numFmtId="17" fontId="25" fillId="9" borderId="0" xfId="1" applyNumberFormat="1" applyFont="1" applyFill="1" applyBorder="1" applyAlignment="1">
      <alignment horizontal="center" wrapText="1"/>
    </xf>
    <xf numFmtId="170" fontId="0" fillId="9" borderId="16" xfId="0" applyNumberFormat="1" applyFont="1" applyFill="1" applyBorder="1" applyAlignment="1">
      <alignment horizontal="left"/>
    </xf>
    <xf numFmtId="170" fontId="21" fillId="9" borderId="17" xfId="0" applyNumberFormat="1" applyFont="1" applyFill="1" applyBorder="1"/>
    <xf numFmtId="5" fontId="3" fillId="9" borderId="17" xfId="1" applyNumberFormat="1" applyFont="1" applyFill="1" applyBorder="1"/>
    <xf numFmtId="0" fontId="22" fillId="6" borderId="17" xfId="0" applyFont="1" applyFill="1" applyBorder="1"/>
    <xf numFmtId="0" fontId="22" fillId="0" borderId="17" xfId="0" applyFont="1" applyBorder="1"/>
    <xf numFmtId="5" fontId="3" fillId="9" borderId="16" xfId="1" applyNumberFormat="1" applyFont="1" applyFill="1" applyBorder="1"/>
    <xf numFmtId="5" fontId="3" fillId="9" borderId="18" xfId="1" applyNumberFormat="1" applyFont="1" applyFill="1" applyBorder="1"/>
    <xf numFmtId="0" fontId="7" fillId="6" borderId="17" xfId="0" applyFont="1" applyFill="1" applyBorder="1"/>
    <xf numFmtId="0" fontId="7" fillId="0" borderId="17" xfId="0" applyFont="1" applyBorder="1"/>
    <xf numFmtId="171" fontId="4" fillId="6" borderId="19" xfId="1" applyNumberFormat="1" applyFont="1" applyFill="1" applyBorder="1"/>
    <xf numFmtId="6" fontId="25" fillId="9" borderId="19" xfId="1" applyNumberFormat="1" applyFont="1" applyFill="1" applyBorder="1"/>
    <xf numFmtId="5" fontId="3" fillId="9" borderId="22" xfId="1" applyNumberFormat="1" applyFont="1" applyFill="1" applyBorder="1"/>
    <xf numFmtId="0" fontId="24" fillId="4" borderId="23" xfId="0" applyFont="1" applyFill="1" applyBorder="1"/>
    <xf numFmtId="171" fontId="24" fillId="4" borderId="23" xfId="1" applyNumberFormat="1" applyFont="1" applyFill="1" applyBorder="1"/>
    <xf numFmtId="171" fontId="1" fillId="4" borderId="23" xfId="1" applyNumberFormat="1" applyFont="1" applyFill="1" applyBorder="1"/>
    <xf numFmtId="7" fontId="24" fillId="4" borderId="23" xfId="1" applyNumberFormat="1" applyFont="1" applyFill="1" applyBorder="1"/>
    <xf numFmtId="42" fontId="24" fillId="4" borderId="23" xfId="1" applyNumberFormat="1" applyFont="1" applyFill="1" applyBorder="1"/>
    <xf numFmtId="0" fontId="22" fillId="6" borderId="20" xfId="0" applyFont="1" applyFill="1" applyBorder="1"/>
    <xf numFmtId="5" fontId="3" fillId="9" borderId="21" xfId="1" applyNumberFormat="1" applyFont="1" applyFill="1" applyBorder="1"/>
    <xf numFmtId="6" fontId="25" fillId="9" borderId="20" xfId="1" applyNumberFormat="1" applyFont="1" applyFill="1" applyBorder="1"/>
    <xf numFmtId="17" fontId="3" fillId="9" borderId="16" xfId="1" applyNumberFormat="1" applyFont="1" applyFill="1" applyBorder="1" applyAlignment="1">
      <alignment horizontal="right" wrapText="1"/>
    </xf>
    <xf numFmtId="17" fontId="3" fillId="9" borderId="17" xfId="1" applyNumberFormat="1" applyFont="1" applyFill="1" applyBorder="1" applyAlignment="1">
      <alignment horizontal="right" wrapText="1"/>
    </xf>
    <xf numFmtId="17" fontId="3" fillId="9" borderId="18" xfId="1" applyNumberFormat="1" applyFont="1" applyFill="1" applyBorder="1" applyAlignment="1">
      <alignment horizontal="right" wrapText="1"/>
    </xf>
    <xf numFmtId="17" fontId="3" fillId="9" borderId="0" xfId="1" applyNumberFormat="1" applyFont="1" applyFill="1" applyBorder="1" applyAlignment="1">
      <alignment horizontal="right" wrapText="1"/>
    </xf>
    <xf numFmtId="17" fontId="3" fillId="9" borderId="21" xfId="1" applyNumberFormat="1" applyFont="1" applyFill="1" applyBorder="1" applyAlignment="1">
      <alignment horizontal="right" wrapText="1"/>
    </xf>
    <xf numFmtId="171" fontId="22" fillId="9" borderId="0" xfId="1" applyNumberFormat="1" applyFont="1" applyFill="1"/>
    <xf numFmtId="0" fontId="12" fillId="5" borderId="7" xfId="0" applyFont="1" applyFill="1" applyBorder="1" applyAlignment="1" applyProtection="1">
      <alignment horizontal="left" vertical="center"/>
    </xf>
    <xf numFmtId="0" fontId="13" fillId="0" borderId="24" xfId="0" applyFont="1" applyBorder="1" applyAlignment="1" applyProtection="1">
      <alignment vertical="center"/>
      <protection locked="0"/>
    </xf>
    <xf numFmtId="10" fontId="10" fillId="0" borderId="23" xfId="0" applyNumberFormat="1" applyFont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7" fontId="3" fillId="9" borderId="16" xfId="1" applyNumberFormat="1" applyFont="1" applyFill="1" applyBorder="1" applyAlignment="1">
      <alignment wrapText="1"/>
    </xf>
    <xf numFmtId="17" fontId="3" fillId="9" borderId="17" xfId="1" applyNumberFormat="1" applyFont="1" applyFill="1" applyBorder="1" applyAlignment="1">
      <alignment wrapText="1"/>
    </xf>
    <xf numFmtId="17" fontId="3" fillId="9" borderId="18" xfId="1" applyNumberFormat="1" applyFont="1" applyFill="1" applyBorder="1" applyAlignment="1">
      <alignment wrapText="1"/>
    </xf>
    <xf numFmtId="17" fontId="3" fillId="9" borderId="0" xfId="1" applyNumberFormat="1" applyFont="1" applyFill="1" applyBorder="1" applyAlignment="1">
      <alignment wrapText="1"/>
    </xf>
    <xf numFmtId="0" fontId="15" fillId="6" borderId="0" xfId="0" applyFont="1" applyFill="1" applyAlignment="1">
      <alignment horizontal="center" vertical="center"/>
    </xf>
    <xf numFmtId="177" fontId="0" fillId="0" borderId="0" xfId="1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14" fillId="0" borderId="10" xfId="0" applyNumberFormat="1" applyFont="1" applyBorder="1" applyAlignment="1">
      <alignment vertical="center"/>
    </xf>
    <xf numFmtId="177" fontId="0" fillId="0" borderId="10" xfId="1" applyNumberFormat="1" applyFont="1" applyBorder="1" applyAlignment="1">
      <alignment vertical="center"/>
    </xf>
    <xf numFmtId="177" fontId="4" fillId="4" borderId="0" xfId="1" applyNumberFormat="1" applyFont="1" applyFill="1" applyBorder="1" applyAlignment="1">
      <alignment vertical="center"/>
    </xf>
    <xf numFmtId="177" fontId="37" fillId="6" borderId="0" xfId="1" applyNumberFormat="1" applyFont="1" applyFill="1" applyBorder="1" applyAlignment="1">
      <alignment vertical="center"/>
    </xf>
    <xf numFmtId="177" fontId="3" fillId="7" borderId="13" xfId="1" applyNumberFormat="1" applyFont="1" applyFill="1" applyBorder="1" applyAlignment="1">
      <alignment vertical="center"/>
    </xf>
    <xf numFmtId="177" fontId="3" fillId="7" borderId="12" xfId="1" applyNumberFormat="1" applyFont="1" applyFill="1" applyBorder="1" applyAlignment="1">
      <alignment vertical="center"/>
    </xf>
    <xf numFmtId="177" fontId="10" fillId="0" borderId="0" xfId="6" applyNumberFormat="1" applyFont="1" applyBorder="1" applyAlignment="1" applyProtection="1">
      <alignment vertical="center"/>
      <protection locked="0"/>
    </xf>
    <xf numFmtId="177" fontId="12" fillId="5" borderId="10" xfId="0" applyNumberFormat="1" applyFont="1" applyFill="1" applyBorder="1" applyAlignment="1" applyProtection="1">
      <alignment vertical="center"/>
    </xf>
    <xf numFmtId="177" fontId="10" fillId="0" borderId="0" xfId="0" applyNumberFormat="1" applyFont="1" applyBorder="1" applyAlignment="1" applyProtection="1">
      <alignment vertical="center"/>
      <protection locked="0"/>
    </xf>
    <xf numFmtId="177" fontId="10" fillId="0" borderId="23" xfId="6" applyNumberFormat="1" applyFont="1" applyBorder="1" applyAlignment="1" applyProtection="1">
      <alignment vertical="center"/>
      <protection locked="0"/>
    </xf>
    <xf numFmtId="177" fontId="12" fillId="5" borderId="0" xfId="0" applyNumberFormat="1" applyFont="1" applyFill="1" applyBorder="1" applyAlignment="1" applyProtection="1">
      <alignment vertical="center"/>
    </xf>
    <xf numFmtId="177" fontId="12" fillId="6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Border="1" applyAlignment="1" applyProtection="1">
      <alignment vertical="center"/>
    </xf>
    <xf numFmtId="177" fontId="12" fillId="11" borderId="12" xfId="0" applyNumberFormat="1" applyFont="1" applyFill="1" applyBorder="1" applyAlignment="1" applyProtection="1">
      <alignment vertical="center"/>
    </xf>
    <xf numFmtId="177" fontId="12" fillId="4" borderId="0" xfId="0" applyNumberFormat="1" applyFont="1" applyFill="1" applyBorder="1" applyAlignment="1" applyProtection="1">
      <alignment vertical="center"/>
    </xf>
    <xf numFmtId="177" fontId="10" fillId="4" borderId="10" xfId="0" applyNumberFormat="1" applyFont="1" applyFill="1" applyBorder="1" applyAlignment="1" applyProtection="1">
      <alignment vertical="center"/>
    </xf>
    <xf numFmtId="177" fontId="21" fillId="7" borderId="5" xfId="0" applyNumberFormat="1" applyFont="1" applyFill="1" applyBorder="1" applyAlignment="1" applyProtection="1">
      <alignment vertical="center"/>
    </xf>
    <xf numFmtId="177" fontId="21" fillId="7" borderId="10" xfId="0" applyNumberFormat="1" applyFont="1" applyFill="1" applyBorder="1" applyAlignment="1" applyProtection="1">
      <alignment vertical="center"/>
    </xf>
    <xf numFmtId="49" fontId="13" fillId="5" borderId="0" xfId="0" applyNumberFormat="1" applyFont="1" applyFill="1" applyAlignment="1"/>
    <xf numFmtId="0" fontId="44" fillId="0" borderId="7" xfId="0" applyFont="1" applyBorder="1" applyAlignment="1" applyProtection="1">
      <alignment vertical="center"/>
      <protection locked="0"/>
    </xf>
    <xf numFmtId="177" fontId="44" fillId="0" borderId="10" xfId="0" applyNumberFormat="1" applyFont="1" applyBorder="1" applyAlignment="1" applyProtection="1">
      <alignment vertical="center"/>
      <protection locked="0"/>
    </xf>
    <xf numFmtId="177" fontId="13" fillId="0" borderId="0" xfId="0" applyNumberFormat="1" applyFont="1"/>
    <xf numFmtId="171" fontId="45" fillId="4" borderId="0" xfId="1" applyNumberFormat="1" applyFont="1" applyFill="1" applyBorder="1"/>
    <xf numFmtId="171" fontId="14" fillId="4" borderId="0" xfId="1" applyNumberFormat="1" applyFont="1" applyFill="1" applyBorder="1"/>
    <xf numFmtId="9" fontId="14" fillId="4" borderId="0" xfId="9" applyFont="1" applyFill="1" applyBorder="1"/>
    <xf numFmtId="5" fontId="4" fillId="6" borderId="15" xfId="1" applyNumberFormat="1" applyFont="1" applyFill="1" applyBorder="1"/>
    <xf numFmtId="0" fontId="46" fillId="6" borderId="7" xfId="0" applyFont="1" applyFill="1" applyBorder="1" applyAlignment="1">
      <alignment horizontal="left" wrapText="1"/>
    </xf>
    <xf numFmtId="170" fontId="9" fillId="6" borderId="0" xfId="0" applyNumberFormat="1" applyFont="1" applyFill="1" applyBorder="1"/>
    <xf numFmtId="172" fontId="9" fillId="6" borderId="0" xfId="1" applyNumberFormat="1" applyFont="1" applyFill="1" applyBorder="1"/>
    <xf numFmtId="168" fontId="9" fillId="6" borderId="0" xfId="9" applyNumberFormat="1" applyFont="1" applyFill="1" applyBorder="1"/>
    <xf numFmtId="0" fontId="47" fillId="6" borderId="0" xfId="0" applyFont="1" applyFill="1" applyBorder="1"/>
    <xf numFmtId="0" fontId="47" fillId="6" borderId="0" xfId="0" applyFont="1" applyFill="1" applyBorder="1" applyAlignment="1">
      <alignment horizontal="left" vertical="center" wrapText="1"/>
    </xf>
    <xf numFmtId="0" fontId="21" fillId="7" borderId="27" xfId="3" applyFont="1" applyFill="1" applyBorder="1" applyAlignment="1">
      <alignment horizontal="left" vertical="center"/>
    </xf>
    <xf numFmtId="3" fontId="21" fillId="7" borderId="26" xfId="3" applyNumberFormat="1" applyFont="1" applyFill="1" applyBorder="1" applyAlignment="1">
      <alignment horizontal="center" vertical="center"/>
    </xf>
    <xf numFmtId="0" fontId="21" fillId="7" borderId="26" xfId="3" applyFont="1" applyFill="1" applyBorder="1" applyAlignment="1">
      <alignment horizontal="right" vertical="center"/>
    </xf>
    <xf numFmtId="0" fontId="21" fillId="7" borderId="22" xfId="3" applyFont="1" applyFill="1" applyBorder="1" applyAlignment="1">
      <alignment horizontal="right" vertical="center"/>
    </xf>
    <xf numFmtId="177" fontId="0" fillId="6" borderId="0" xfId="1" applyNumberFormat="1" applyFont="1" applyFill="1" applyBorder="1" applyAlignment="1">
      <alignment vertical="center"/>
    </xf>
    <xf numFmtId="177" fontId="0" fillId="6" borderId="0" xfId="0" applyNumberFormat="1" applyFill="1" applyBorder="1"/>
    <xf numFmtId="177" fontId="0" fillId="6" borderId="8" xfId="0" applyNumberFormat="1" applyFill="1" applyBorder="1"/>
    <xf numFmtId="177" fontId="0" fillId="6" borderId="0" xfId="0" applyNumberFormat="1" applyFill="1"/>
    <xf numFmtId="177" fontId="3" fillId="6" borderId="0" xfId="3" applyNumberFormat="1" applyFont="1" applyFill="1" applyBorder="1" applyAlignment="1">
      <alignment horizontal="right" vertical="center"/>
    </xf>
    <xf numFmtId="177" fontId="19" fillId="8" borderId="0" xfId="0" applyNumberFormat="1" applyFont="1" applyFill="1" applyBorder="1" applyAlignment="1">
      <alignment horizontal="right" vertical="center"/>
    </xf>
    <xf numFmtId="177" fontId="19" fillId="8" borderId="8" xfId="0" applyNumberFormat="1" applyFont="1" applyFill="1" applyBorder="1" applyAlignment="1">
      <alignment horizontal="right" vertical="center"/>
    </xf>
    <xf numFmtId="169" fontId="3" fillId="7" borderId="5" xfId="3" applyNumberFormat="1" applyFont="1" applyFill="1" applyBorder="1" applyAlignment="1">
      <alignment horizontal="right" vertical="center" wrapText="1"/>
    </xf>
    <xf numFmtId="169" fontId="19" fillId="10" borderId="5" xfId="0" applyNumberFormat="1" applyFont="1" applyFill="1" applyBorder="1" applyAlignment="1">
      <alignment horizontal="right" vertical="center" wrapText="1"/>
    </xf>
    <xf numFmtId="169" fontId="19" fillId="10" borderId="6" xfId="0" applyNumberFormat="1" applyFont="1" applyFill="1" applyBorder="1" applyAlignment="1">
      <alignment horizontal="right" vertical="center" wrapText="1"/>
    </xf>
    <xf numFmtId="9" fontId="1" fillId="4" borderId="0" xfId="9" applyFont="1" applyFill="1" applyBorder="1"/>
    <xf numFmtId="171" fontId="24" fillId="4" borderId="0" xfId="1" applyNumberFormat="1" applyFont="1" applyFill="1" applyBorder="1" applyAlignment="1">
      <alignment wrapText="1"/>
    </xf>
    <xf numFmtId="4" fontId="24" fillId="4" borderId="0" xfId="1" applyNumberFormat="1" applyFont="1" applyFill="1" applyBorder="1"/>
    <xf numFmtId="175" fontId="24" fillId="4" borderId="0" xfId="1" applyNumberFormat="1" applyFont="1" applyFill="1" applyBorder="1"/>
    <xf numFmtId="175" fontId="24" fillId="4" borderId="10" xfId="1" applyNumberFormat="1" applyFont="1" applyFill="1" applyBorder="1"/>
    <xf numFmtId="0" fontId="26" fillId="0" borderId="0" xfId="0" applyFont="1"/>
    <xf numFmtId="2" fontId="24" fillId="4" borderId="0" xfId="1" applyNumberFormat="1" applyFont="1" applyFill="1" applyBorder="1"/>
    <xf numFmtId="176" fontId="24" fillId="4" borderId="0" xfId="1" applyNumberFormat="1" applyFont="1" applyFill="1" applyBorder="1"/>
    <xf numFmtId="171" fontId="24" fillId="4" borderId="10" xfId="1" applyNumberFormat="1" applyFont="1" applyFill="1" applyBorder="1" applyAlignment="1">
      <alignment horizontal="right"/>
    </xf>
    <xf numFmtId="174" fontId="24" fillId="4" borderId="0" xfId="1" applyNumberFormat="1" applyFont="1" applyFill="1" applyBorder="1"/>
    <xf numFmtId="171" fontId="0" fillId="4" borderId="0" xfId="1" applyNumberFormat="1" applyFont="1" applyFill="1" applyBorder="1"/>
    <xf numFmtId="177" fontId="0" fillId="6" borderId="0" xfId="0" applyNumberFormat="1" applyFill="1" applyBorder="1" applyAlignment="1">
      <alignment vertical="center"/>
    </xf>
    <xf numFmtId="177" fontId="0" fillId="6" borderId="8" xfId="0" applyNumberForma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5" fillId="7" borderId="5" xfId="3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5" fillId="6" borderId="0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9" borderId="0" xfId="0" applyFont="1" applyFill="1" applyBorder="1" applyAlignment="1">
      <alignment horizontal="center" wrapText="1"/>
    </xf>
    <xf numFmtId="177" fontId="4" fillId="4" borderId="28" xfId="1" applyNumberFormat="1" applyFont="1" applyFill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4" fillId="4" borderId="12" xfId="0" applyFont="1" applyFill="1" applyBorder="1" applyAlignment="1">
      <alignment horizontal="right" vertical="center"/>
    </xf>
    <xf numFmtId="177" fontId="4" fillId="4" borderId="5" xfId="1" applyNumberFormat="1" applyFont="1" applyFill="1" applyBorder="1" applyAlignment="1">
      <alignment vertical="center"/>
    </xf>
    <xf numFmtId="17" fontId="3" fillId="9" borderId="29" xfId="1" applyNumberFormat="1" applyFont="1" applyFill="1" applyBorder="1" applyAlignment="1">
      <alignment wrapText="1"/>
    </xf>
    <xf numFmtId="0" fontId="3" fillId="12" borderId="17" xfId="0" applyFont="1" applyFill="1" applyBorder="1" applyAlignment="1">
      <alignment horizontal="center" wrapText="1"/>
    </xf>
    <xf numFmtId="17" fontId="3" fillId="12" borderId="17" xfId="0" applyNumberFormat="1" applyFont="1" applyFill="1" applyBorder="1" applyAlignment="1">
      <alignment horizontal="center" wrapText="1"/>
    </xf>
    <xf numFmtId="178" fontId="28" fillId="4" borderId="5" xfId="0" applyNumberFormat="1" applyFont="1" applyFill="1" applyBorder="1"/>
    <xf numFmtId="178" fontId="4" fillId="4" borderId="5" xfId="0" applyNumberFormat="1" applyFont="1" applyFill="1" applyBorder="1"/>
    <xf numFmtId="0" fontId="16" fillId="4" borderId="10" xfId="0" applyFont="1" applyFill="1" applyBorder="1" applyAlignment="1">
      <alignment horizontal="left" wrapText="1"/>
    </xf>
    <xf numFmtId="178" fontId="26" fillId="4" borderId="5" xfId="1" applyNumberFormat="1" applyFont="1" applyFill="1" applyBorder="1"/>
    <xf numFmtId="5" fontId="24" fillId="4" borderId="10" xfId="1" applyNumberFormat="1" applyFont="1" applyFill="1" applyBorder="1" applyAlignment="1">
      <alignment horizontal="right"/>
    </xf>
    <xf numFmtId="171" fontId="0" fillId="4" borderId="0" xfId="1" applyNumberFormat="1" applyFont="1" applyFill="1" applyBorder="1" applyAlignment="1">
      <alignment horizontal="right"/>
    </xf>
    <xf numFmtId="171" fontId="0" fillId="4" borderId="10" xfId="1" applyNumberFormat="1" applyFont="1" applyFill="1" applyBorder="1"/>
    <xf numFmtId="0" fontId="7" fillId="6" borderId="0" xfId="0" applyFont="1" applyFill="1" applyBorder="1"/>
    <xf numFmtId="0" fontId="7" fillId="6" borderId="0" xfId="0" applyFont="1" applyFill="1" applyBorder="1" applyAlignment="1">
      <alignment horizontal="left" vertical="center" wrapText="1"/>
    </xf>
    <xf numFmtId="171" fontId="14" fillId="6" borderId="0" xfId="1" applyNumberFormat="1" applyFont="1" applyFill="1" applyBorder="1"/>
    <xf numFmtId="171" fontId="1" fillId="6" borderId="0" xfId="1" applyNumberFormat="1" applyFont="1" applyFill="1" applyBorder="1"/>
    <xf numFmtId="17" fontId="48" fillId="6" borderId="0" xfId="0" applyNumberFormat="1" applyFont="1" applyFill="1"/>
    <xf numFmtId="0" fontId="33" fillId="6" borderId="0" xfId="0" applyFont="1" applyFill="1" applyAlignment="1">
      <alignment horizontal="center"/>
    </xf>
    <xf numFmtId="0" fontId="41" fillId="0" borderId="10" xfId="2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wrapText="1"/>
    </xf>
    <xf numFmtId="0" fontId="3" fillId="9" borderId="17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/>
    </xf>
    <xf numFmtId="0" fontId="29" fillId="9" borderId="4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3" fillId="13" borderId="9" xfId="4" applyFont="1" applyFill="1" applyBorder="1" applyAlignment="1">
      <alignment vertical="center"/>
    </xf>
    <xf numFmtId="0" fontId="3" fillId="13" borderId="10" xfId="4" applyFont="1" applyFill="1" applyBorder="1" applyAlignment="1">
      <alignment horizontal="center" vertical="center"/>
    </xf>
    <xf numFmtId="0" fontId="3" fillId="13" borderId="10" xfId="4" applyFont="1" applyFill="1" applyBorder="1" applyAlignment="1">
      <alignment vertical="center"/>
    </xf>
    <xf numFmtId="177" fontId="3" fillId="13" borderId="10" xfId="4" applyNumberFormat="1" applyFont="1" applyFill="1" applyBorder="1" applyAlignment="1">
      <alignment vertical="center"/>
    </xf>
    <xf numFmtId="177" fontId="3" fillId="13" borderId="11" xfId="4" applyNumberFormat="1" applyFont="1" applyFill="1" applyBorder="1" applyAlignment="1">
      <alignment vertical="center"/>
    </xf>
    <xf numFmtId="0" fontId="3" fillId="7" borderId="5" xfId="3" applyFont="1" applyFill="1" applyBorder="1" applyAlignment="1">
      <alignment vertical="center"/>
    </xf>
    <xf numFmtId="0" fontId="36" fillId="0" borderId="30" xfId="2" applyFont="1" applyBorder="1" applyAlignment="1">
      <alignment horizontal="center" vertical="center"/>
    </xf>
    <xf numFmtId="0" fontId="36" fillId="0" borderId="31" xfId="2" applyFont="1" applyBorder="1" applyAlignment="1">
      <alignment horizontal="center" vertical="center"/>
    </xf>
    <xf numFmtId="0" fontId="36" fillId="0" borderId="32" xfId="2" applyFont="1" applyBorder="1" applyAlignment="1">
      <alignment horizontal="center" vertic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3" fillId="7" borderId="35" xfId="3" applyFont="1" applyFill="1" applyBorder="1" applyAlignment="1">
      <alignment vertical="center"/>
    </xf>
    <xf numFmtId="0" fontId="3" fillId="7" borderId="36" xfId="3" applyFont="1" applyFill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14" fontId="0" fillId="0" borderId="34" xfId="1" applyNumberFormat="1" applyFont="1" applyBorder="1" applyAlignment="1">
      <alignment vertical="center"/>
    </xf>
    <xf numFmtId="177" fontId="14" fillId="0" borderId="34" xfId="0" applyNumberFormat="1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177" fontId="14" fillId="0" borderId="38" xfId="0" applyNumberFormat="1" applyFont="1" applyBorder="1" applyAlignment="1">
      <alignment vertical="center"/>
    </xf>
    <xf numFmtId="169" fontId="0" fillId="0" borderId="34" xfId="0" applyNumberFormat="1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169" fontId="0" fillId="0" borderId="34" xfId="1" applyNumberFormat="1" applyFont="1" applyBorder="1" applyAlignment="1">
      <alignment vertical="center"/>
    </xf>
    <xf numFmtId="177" fontId="0" fillId="0" borderId="34" xfId="1" applyNumberFormat="1" applyFont="1" applyBorder="1" applyAlignment="1">
      <alignment vertical="center"/>
    </xf>
    <xf numFmtId="177" fontId="0" fillId="0" borderId="38" xfId="1" applyNumberFormat="1" applyFont="1" applyBorder="1" applyAlignment="1">
      <alignment vertical="center"/>
    </xf>
    <xf numFmtId="177" fontId="4" fillId="4" borderId="34" xfId="1" applyNumberFormat="1" applyFont="1" applyFill="1" applyBorder="1" applyAlignment="1">
      <alignment vertical="center"/>
    </xf>
    <xf numFmtId="177" fontId="37" fillId="6" borderId="34" xfId="1" applyNumberFormat="1" applyFont="1" applyFill="1" applyBorder="1" applyAlignment="1">
      <alignment vertical="center"/>
    </xf>
    <xf numFmtId="177" fontId="4" fillId="4" borderId="39" xfId="1" applyNumberFormat="1" applyFont="1" applyFill="1" applyBorder="1" applyAlignment="1">
      <alignment vertical="center"/>
    </xf>
    <xf numFmtId="0" fontId="3" fillId="7" borderId="40" xfId="4" applyFont="1" applyFill="1" applyBorder="1" applyAlignment="1">
      <alignment vertical="center"/>
    </xf>
    <xf numFmtId="177" fontId="3" fillId="7" borderId="41" xfId="1" applyNumberFormat="1" applyFont="1" applyFill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4" xfId="0" applyNumberFormat="1" applyFont="1" applyBorder="1" applyAlignment="1">
      <alignment vertical="center"/>
    </xf>
    <xf numFmtId="0" fontId="3" fillId="7" borderId="42" xfId="4" applyFont="1" applyFill="1" applyBorder="1" applyAlignment="1">
      <alignment vertical="center"/>
    </xf>
    <xf numFmtId="177" fontId="3" fillId="7" borderId="43" xfId="1" applyNumberFormat="1" applyFont="1" applyFill="1" applyBorder="1" applyAlignment="1">
      <alignment vertical="center"/>
    </xf>
    <xf numFmtId="0" fontId="3" fillId="7" borderId="44" xfId="4" applyFont="1" applyFill="1" applyBorder="1" applyAlignment="1">
      <alignment vertical="center"/>
    </xf>
    <xf numFmtId="0" fontId="3" fillId="7" borderId="45" xfId="4" applyFont="1" applyFill="1" applyBorder="1" applyAlignment="1">
      <alignment vertical="center"/>
    </xf>
    <xf numFmtId="177" fontId="3" fillId="7" borderId="45" xfId="1" applyNumberFormat="1" applyFont="1" applyFill="1" applyBorder="1" applyAlignment="1">
      <alignment vertical="center"/>
    </xf>
    <xf numFmtId="177" fontId="3" fillId="7" borderId="46" xfId="1" applyNumberFormat="1" applyFont="1" applyFill="1" applyBorder="1" applyAlignment="1">
      <alignment vertical="center"/>
    </xf>
  </cellXfs>
  <cellStyles count="227">
    <cellStyle name="40% - Accent1" xfId="4" builtinId="31"/>
    <cellStyle name="Accent1" xfId="3" builtinId="29"/>
    <cellStyle name="Comma" xfId="1" builtinId="3"/>
    <cellStyle name="Currency" xfId="6" builtinId="4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Heading 1" xfId="2" builtinId="16"/>
    <cellStyle name="Hyperlink" xfId="5" builtinId="8" customBuiltin="1"/>
    <cellStyle name="Hyperlink 2" xfId="8"/>
    <cellStyle name="Normal" xfId="0" builtinId="0"/>
    <cellStyle name="Normal 2" xfId="7"/>
    <cellStyle name="Normal 3" xfId="226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87423</xdr:colOff>
      <xdr:row>3</xdr:row>
      <xdr:rowOff>70273</xdr:rowOff>
    </xdr:from>
    <xdr:to>
      <xdr:col>23</xdr:col>
      <xdr:colOff>532190</xdr:colOff>
      <xdr:row>11</xdr:row>
      <xdr:rowOff>117898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329" y="650703"/>
          <a:ext cx="2275353" cy="1580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146380</xdr:colOff>
      <xdr:row>4</xdr:row>
      <xdr:rowOff>98096</xdr:rowOff>
    </xdr:from>
    <xdr:to>
      <xdr:col>16</xdr:col>
      <xdr:colOff>388008</xdr:colOff>
      <xdr:row>16</xdr:row>
      <xdr:rowOff>155247</xdr:rowOff>
    </xdr:to>
    <xdr:pic>
      <xdr:nvPicPr>
        <xdr:cNvPr id="6" name="Picture 5" descr="LOGO_DW_INSTITUT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104" y="842579"/>
          <a:ext cx="5759559" cy="2290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233963</xdr:colOff>
      <xdr:row>11</xdr:row>
      <xdr:rowOff>11496</xdr:rowOff>
    </xdr:from>
    <xdr:to>
      <xdr:col>16</xdr:col>
      <xdr:colOff>110139</xdr:colOff>
      <xdr:row>13</xdr:row>
      <xdr:rowOff>21021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8204308" y="2058824"/>
          <a:ext cx="1715486" cy="38176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19</xdr:col>
      <xdr:colOff>399657</xdr:colOff>
      <xdr:row>16</xdr:row>
      <xdr:rowOff>273706</xdr:rowOff>
    </xdr:from>
    <xdr:to>
      <xdr:col>24</xdr:col>
      <xdr:colOff>229914</xdr:colOff>
      <xdr:row>22</xdr:row>
      <xdr:rowOff>16297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8623" y="3251637"/>
          <a:ext cx="2895774" cy="3002098"/>
        </a:xfrm>
        <a:prstGeom prst="rect">
          <a:avLst/>
        </a:prstGeom>
      </xdr:spPr>
    </xdr:pic>
    <xdr:clientData/>
  </xdr:twoCellAnchor>
  <xdr:twoCellAnchor editAs="oneCell">
    <xdr:from>
      <xdr:col>1</xdr:col>
      <xdr:colOff>258674</xdr:colOff>
      <xdr:row>16</xdr:row>
      <xdr:rowOff>153276</xdr:rowOff>
    </xdr:from>
    <xdr:to>
      <xdr:col>6</xdr:col>
      <xdr:colOff>83434</xdr:colOff>
      <xdr:row>21</xdr:row>
      <xdr:rowOff>76290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777" y="3131207"/>
          <a:ext cx="2890278" cy="299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:/G:/C:/Users/Sima%20Bhojani/Dropbox%20(SimpleStream)/Accounts/TVPlayer%20Limited/Month%20End/TVPLAYER%20Limited%20Management%20Accounts%20pl%20%202019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MONTH HEADERS"/>
      <sheetName val="SIMPLESTREAM P&amp;L"/>
      <sheetName val="OPERATING COSTS"/>
      <sheetName val="MARKETING"/>
      <sheetName val="LEASING"/>
      <sheetName val="STAFF"/>
      <sheetName val="OVERHEADS"/>
      <sheetName val="TVPLAYER"/>
      <sheetName val="MONTHLY"/>
      <sheetName val="ex. Airtime &amp; PPV"/>
      <sheetName val="TVP SUBS"/>
      <sheetName val="R&amp;O Aug"/>
      <sheetName val="Carriage Fees"/>
      <sheetName val="SUBSCRIPTIONS"/>
      <sheetName val="TVP PEOPLE"/>
      <sheetName val="TVP STAFF ANALYSIS"/>
      <sheetName val="TVP VARIABLE"/>
      <sheetName val="TVP MARKETING"/>
      <sheetName val="TVP FIXED"/>
      <sheetName val="TVP OFFICE"/>
      <sheetName val="TVP SOFTWARE"/>
      <sheetName val="INPUT"/>
      <sheetName val="Budget"/>
      <sheetName val="BALANCE SHEET "/>
      <sheetName val="Sheet1"/>
      <sheetName val="TRADE DRS&amp;CRS"/>
      <sheetName val="CASH"/>
      <sheetName val="Aged Debtors March 2019"/>
      <sheetName val="Aged Creditor March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A16" t="str">
            <v>Marketing Agency Services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F7:U22"/>
  <sheetViews>
    <sheetView tabSelected="1" zoomScale="64" zoomScaleNormal="64" workbookViewId="0">
      <selection activeCell="F21" sqref="F21:U21"/>
    </sheetView>
  </sheetViews>
  <sheetFormatPr defaultColWidth="9.1796875" defaultRowHeight="14.5" x14ac:dyDescent="0.35"/>
  <cols>
    <col min="1" max="16384" width="9.1796875" style="9"/>
  </cols>
  <sheetData>
    <row r="7" spans="8:8" x14ac:dyDescent="0.55000000000000004">
      <c r="H7"/>
    </row>
    <row r="17" spans="6:21" s="90" customFormat="1" ht="26.25" customHeight="1" x14ac:dyDescent="2">
      <c r="F17" s="345" t="s">
        <v>124</v>
      </c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</row>
    <row r="18" spans="6:21" s="90" customFormat="1" ht="92" x14ac:dyDescent="2"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</row>
    <row r="19" spans="6:21" ht="15" customHeight="1" x14ac:dyDescent="1.3">
      <c r="M19" s="89"/>
    </row>
    <row r="21" spans="6:21" s="90" customFormat="1" ht="92.25" x14ac:dyDescent="1.35">
      <c r="F21" s="345" t="s">
        <v>241</v>
      </c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</row>
    <row r="22" spans="6:21" ht="15" x14ac:dyDescent="0.25">
      <c r="Q22" s="344" t="s">
        <v>242</v>
      </c>
    </row>
  </sheetData>
  <mergeCells count="2">
    <mergeCell ref="F17:U18"/>
    <mergeCell ref="F21:U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7"/>
  <sheetViews>
    <sheetView showGridLines="0" zoomScaleNormal="100" workbookViewId="0">
      <selection activeCell="H28" sqref="H28"/>
    </sheetView>
  </sheetViews>
  <sheetFormatPr defaultColWidth="8.81640625" defaultRowHeight="14.5" x14ac:dyDescent="0.35"/>
  <cols>
    <col min="1" max="1" width="7.81640625" customWidth="1"/>
    <col min="2" max="2" width="5.1796875" customWidth="1"/>
    <col min="3" max="3" width="34.7265625" customWidth="1"/>
    <col min="4" max="4" width="14.7265625" customWidth="1"/>
    <col min="5" max="5" width="20.1796875" customWidth="1"/>
    <col min="6" max="6" width="22.453125" customWidth="1"/>
    <col min="7" max="7" width="21.7265625" customWidth="1"/>
    <col min="8" max="8" width="19.7265625" customWidth="1"/>
  </cols>
  <sheetData>
    <row r="1" spans="1:8" ht="22.5" customHeight="1" x14ac:dyDescent="0.35">
      <c r="A1" s="20"/>
      <c r="B1" s="361" t="s">
        <v>130</v>
      </c>
      <c r="C1" s="362"/>
      <c r="D1" s="362"/>
      <c r="E1" s="362"/>
      <c r="F1" s="362"/>
      <c r="G1" s="362"/>
      <c r="H1" s="363"/>
    </row>
    <row r="2" spans="1:8" x14ac:dyDescent="0.35">
      <c r="B2" s="364"/>
      <c r="C2" s="365"/>
      <c r="D2" s="365"/>
      <c r="E2" s="365"/>
      <c r="F2" s="365"/>
      <c r="G2" s="365"/>
      <c r="H2" s="366"/>
    </row>
    <row r="3" spans="1:8" s="4" customFormat="1" ht="14.25" customHeight="1" x14ac:dyDescent="0.35">
      <c r="B3" s="367" t="s">
        <v>33</v>
      </c>
      <c r="C3" s="93"/>
      <c r="D3" s="360">
        <v>2021</v>
      </c>
      <c r="E3" s="94">
        <v>2022</v>
      </c>
      <c r="F3" s="94">
        <v>2023</v>
      </c>
      <c r="G3" s="94">
        <v>2024</v>
      </c>
      <c r="H3" s="368">
        <v>2025</v>
      </c>
    </row>
    <row r="4" spans="1:8" s="4" customFormat="1" ht="14.25" customHeight="1" x14ac:dyDescent="0.35">
      <c r="B4" s="369"/>
      <c r="C4" s="5" t="s">
        <v>6</v>
      </c>
      <c r="D4" s="327">
        <v>44561</v>
      </c>
      <c r="E4" s="3">
        <v>44926</v>
      </c>
      <c r="F4" s="3">
        <f>EDATE(E4,12)</f>
        <v>45291</v>
      </c>
      <c r="G4" s="3">
        <f>EDATE(F4,12)</f>
        <v>45657</v>
      </c>
      <c r="H4" s="370">
        <f>EDATE(G4,12)</f>
        <v>46022</v>
      </c>
    </row>
    <row r="5" spans="1:8" s="4" customFormat="1" ht="14.25" customHeight="1" x14ac:dyDescent="0.35">
      <c r="B5" s="369"/>
      <c r="C5" s="5" t="s">
        <v>7</v>
      </c>
      <c r="D5" s="258">
        <v>0</v>
      </c>
      <c r="E5" s="258">
        <f>D6</f>
        <v>-420000</v>
      </c>
      <c r="F5" s="259">
        <f>E6</f>
        <v>-5682988.2790000001</v>
      </c>
      <c r="G5" s="259">
        <f>F6</f>
        <v>-8778843.7329200003</v>
      </c>
      <c r="H5" s="371">
        <f>G6</f>
        <v>-6216876.6975837126</v>
      </c>
    </row>
    <row r="6" spans="1:8" s="4" customFormat="1" ht="14.25" customHeight="1" x14ac:dyDescent="0.35">
      <c r="B6" s="372"/>
      <c r="C6" s="96" t="s">
        <v>8</v>
      </c>
      <c r="D6" s="260">
        <f t="shared" ref="D6:H6" si="0">D5+D43</f>
        <v>-420000</v>
      </c>
      <c r="E6" s="260">
        <f t="shared" si="0"/>
        <v>-5682988.2790000001</v>
      </c>
      <c r="F6" s="261">
        <f t="shared" si="0"/>
        <v>-8778843.7329200003</v>
      </c>
      <c r="G6" s="261">
        <f t="shared" si="0"/>
        <v>-6216876.6975837126</v>
      </c>
      <c r="H6" s="373">
        <f t="shared" si="0"/>
        <v>1305645.2564007975</v>
      </c>
    </row>
    <row r="7" spans="1:8" s="4" customFormat="1" ht="14.25" customHeight="1" x14ac:dyDescent="0.35">
      <c r="B7" s="369"/>
      <c r="C7" s="5"/>
      <c r="D7" s="5"/>
      <c r="E7" s="208"/>
      <c r="F7" s="208"/>
      <c r="G7" s="208"/>
      <c r="H7" s="374"/>
    </row>
    <row r="8" spans="1:8" s="4" customFormat="1" ht="14.25" customHeight="1" x14ac:dyDescent="0.35">
      <c r="B8" s="367" t="s">
        <v>2</v>
      </c>
      <c r="C8" s="93"/>
      <c r="D8" s="93">
        <v>2021</v>
      </c>
      <c r="E8" s="94">
        <v>2022</v>
      </c>
      <c r="F8" s="94">
        <v>2023</v>
      </c>
      <c r="G8" s="94">
        <v>2024</v>
      </c>
      <c r="H8" s="368">
        <v>2025</v>
      </c>
    </row>
    <row r="9" spans="1:8" s="4" customFormat="1" ht="14.25" customHeight="1" x14ac:dyDescent="0.35">
      <c r="B9" s="375" t="s">
        <v>11</v>
      </c>
      <c r="C9" s="5"/>
      <c r="D9" s="5"/>
      <c r="E9" s="91"/>
      <c r="F9" s="91"/>
      <c r="G9" s="91"/>
      <c r="H9" s="376"/>
    </row>
    <row r="10" spans="1:8" s="4" customFormat="1" ht="14.25" customHeight="1" x14ac:dyDescent="0.35">
      <c r="B10" s="369"/>
      <c r="C10" s="5" t="s">
        <v>19</v>
      </c>
      <c r="D10" s="5"/>
      <c r="E10" s="258">
        <f>'PROFIT_&amp;LOSS OVERVIEW'!G8</f>
        <v>724591.3</v>
      </c>
      <c r="F10" s="258">
        <f>'PROFIT_&amp;LOSS OVERVIEW'!I8</f>
        <v>4789050.4040000001</v>
      </c>
      <c r="G10" s="258">
        <f>'PROFIT_&amp;LOSS OVERVIEW'!K8</f>
        <v>11992003.948455302</v>
      </c>
      <c r="H10" s="377">
        <f>'PROFIT_&amp;LOSS OVERVIEW'!M8</f>
        <v>21587251.753911503</v>
      </c>
    </row>
    <row r="11" spans="1:8" s="4" customFormat="1" ht="14.25" customHeight="1" x14ac:dyDescent="0.35">
      <c r="B11" s="369"/>
      <c r="C11" s="5"/>
      <c r="D11" s="5"/>
      <c r="E11" s="262"/>
      <c r="F11" s="262"/>
      <c r="G11" s="262"/>
      <c r="H11" s="378"/>
    </row>
    <row r="12" spans="1:8" s="4" customFormat="1" ht="14.25" customHeight="1" x14ac:dyDescent="0.35">
      <c r="B12" s="369"/>
      <c r="C12" s="11" t="s">
        <v>16</v>
      </c>
      <c r="D12" s="329">
        <f t="shared" ref="D12:H12" si="1">SUM(D9:D11)</f>
        <v>0</v>
      </c>
      <c r="E12" s="263">
        <f t="shared" si="1"/>
        <v>724591.3</v>
      </c>
      <c r="F12" s="263">
        <f t="shared" si="1"/>
        <v>4789050.4040000001</v>
      </c>
      <c r="G12" s="263">
        <f t="shared" si="1"/>
        <v>11992003.948455302</v>
      </c>
      <c r="H12" s="379">
        <f t="shared" si="1"/>
        <v>21587251.753911503</v>
      </c>
    </row>
    <row r="13" spans="1:8" s="4" customFormat="1" ht="14.25" customHeight="1" x14ac:dyDescent="0.35">
      <c r="B13" s="369"/>
      <c r="C13" s="122"/>
      <c r="D13" s="122"/>
      <c r="E13" s="264"/>
      <c r="F13" s="264"/>
      <c r="G13" s="264"/>
      <c r="H13" s="380"/>
    </row>
    <row r="14" spans="1:8" s="4" customFormat="1" ht="14.25" customHeight="1" x14ac:dyDescent="0.35">
      <c r="B14" s="375" t="s">
        <v>10</v>
      </c>
      <c r="C14" s="5"/>
      <c r="D14" s="5"/>
      <c r="E14" s="258" t="s">
        <v>71</v>
      </c>
      <c r="F14" s="258" t="s">
        <v>71</v>
      </c>
      <c r="G14" s="258" t="s">
        <v>71</v>
      </c>
      <c r="H14" s="377" t="s">
        <v>71</v>
      </c>
    </row>
    <row r="15" spans="1:8" s="4" customFormat="1" ht="14.25" customHeight="1" x14ac:dyDescent="0.35">
      <c r="B15" s="369"/>
      <c r="C15" s="5" t="s">
        <v>20</v>
      </c>
      <c r="D15" s="258">
        <v>0</v>
      </c>
      <c r="E15" s="258">
        <v>1000000</v>
      </c>
      <c r="F15" s="258">
        <v>2000000</v>
      </c>
      <c r="G15" s="258">
        <v>2000000</v>
      </c>
      <c r="H15" s="377">
        <v>0</v>
      </c>
    </row>
    <row r="16" spans="1:8" s="4" customFormat="1" ht="14.25" customHeight="1" x14ac:dyDescent="0.35">
      <c r="B16" s="369"/>
      <c r="C16" s="5" t="s">
        <v>21</v>
      </c>
      <c r="D16" s="258" t="s">
        <v>71</v>
      </c>
      <c r="E16" s="262"/>
      <c r="F16" s="262"/>
      <c r="G16" s="262"/>
      <c r="H16" s="378"/>
    </row>
    <row r="17" spans="1:8" s="4" customFormat="1" ht="14.25" customHeight="1" x14ac:dyDescent="0.35">
      <c r="B17" s="369"/>
      <c r="C17" s="11" t="s">
        <v>17</v>
      </c>
      <c r="D17" s="329">
        <f>SUM(D15:D16)</f>
        <v>0</v>
      </c>
      <c r="E17" s="263">
        <f>E16+E15</f>
        <v>1000000</v>
      </c>
      <c r="F17" s="263">
        <f t="shared" ref="F17:H17" si="2">F16+F15</f>
        <v>2000000</v>
      </c>
      <c r="G17" s="263">
        <f t="shared" si="2"/>
        <v>2000000</v>
      </c>
      <c r="H17" s="379">
        <f t="shared" si="2"/>
        <v>0</v>
      </c>
    </row>
    <row r="18" spans="1:8" s="4" customFormat="1" ht="14.25" customHeight="1" x14ac:dyDescent="0.35">
      <c r="B18" s="375" t="s">
        <v>12</v>
      </c>
      <c r="C18" s="5"/>
      <c r="D18" s="5"/>
      <c r="E18" s="258"/>
      <c r="F18" s="258"/>
      <c r="G18" s="258"/>
      <c r="H18" s="377"/>
    </row>
    <row r="19" spans="1:8" s="4" customFormat="1" ht="14.25" hidden="1" customHeight="1" x14ac:dyDescent="0.35">
      <c r="B19" s="369"/>
      <c r="C19" s="5" t="s">
        <v>22</v>
      </c>
      <c r="D19" s="5"/>
      <c r="E19" s="258"/>
      <c r="F19" s="258"/>
      <c r="G19" s="258"/>
      <c r="H19" s="377"/>
    </row>
    <row r="20" spans="1:8" s="4" customFormat="1" ht="14.25" hidden="1" customHeight="1" x14ac:dyDescent="0.35">
      <c r="B20" s="369"/>
      <c r="C20" s="5" t="s">
        <v>23</v>
      </c>
      <c r="D20" s="5"/>
      <c r="E20" s="258"/>
      <c r="F20" s="258"/>
      <c r="G20" s="258"/>
      <c r="H20" s="377"/>
    </row>
    <row r="21" spans="1:8" s="4" customFormat="1" ht="14.25" hidden="1" customHeight="1" x14ac:dyDescent="0.35">
      <c r="B21" s="369"/>
      <c r="C21" s="5" t="s">
        <v>24</v>
      </c>
      <c r="D21" s="5"/>
      <c r="E21" s="262"/>
      <c r="F21" s="262"/>
      <c r="G21" s="262"/>
      <c r="H21" s="378"/>
    </row>
    <row r="22" spans="1:8" s="4" customFormat="1" ht="14.25" customHeight="1" thickBot="1" x14ac:dyDescent="0.4">
      <c r="B22" s="369"/>
      <c r="C22" s="11" t="s">
        <v>18</v>
      </c>
      <c r="D22" s="326">
        <f>SUM(D18:D21)</f>
        <v>0</v>
      </c>
      <c r="E22" s="326">
        <f>SUM(E18:E21)</f>
        <v>0</v>
      </c>
      <c r="F22" s="326">
        <f t="shared" ref="F22:G22" si="3">SUM(F18:F21)</f>
        <v>0</v>
      </c>
      <c r="G22" s="326">
        <f t="shared" si="3"/>
        <v>0</v>
      </c>
      <c r="H22" s="381">
        <f t="shared" ref="H22" si="4">SUM(H18:H21)</f>
        <v>0</v>
      </c>
    </row>
    <row r="23" spans="1:8" s="4" customFormat="1" ht="14.25" customHeight="1" thickTop="1" x14ac:dyDescent="0.35">
      <c r="B23" s="382" t="s">
        <v>125</v>
      </c>
      <c r="C23" s="95"/>
      <c r="D23" s="95"/>
      <c r="E23" s="265">
        <f>E22+E17+E12</f>
        <v>1724591.3</v>
      </c>
      <c r="F23" s="265">
        <f t="shared" ref="F23:G23" si="5">F22+F17+F12</f>
        <v>6789050.4040000001</v>
      </c>
      <c r="G23" s="265">
        <f t="shared" si="5"/>
        <v>13992003.948455302</v>
      </c>
      <c r="H23" s="383">
        <f t="shared" ref="H23" si="6">H22+H17+H12</f>
        <v>21587251.753911503</v>
      </c>
    </row>
    <row r="24" spans="1:8" s="4" customFormat="1" ht="14.25" customHeight="1" x14ac:dyDescent="0.35">
      <c r="B24" s="369"/>
      <c r="C24" s="5"/>
      <c r="D24" s="5"/>
      <c r="E24" s="384"/>
      <c r="F24" s="384"/>
      <c r="G24" s="384"/>
      <c r="H24" s="385"/>
    </row>
    <row r="25" spans="1:8" s="4" customFormat="1" ht="14.25" customHeight="1" x14ac:dyDescent="0.35">
      <c r="B25" s="367" t="s">
        <v>3</v>
      </c>
      <c r="C25" s="93"/>
      <c r="D25" s="360">
        <v>2021</v>
      </c>
      <c r="E25" s="94">
        <v>2022</v>
      </c>
      <c r="F25" s="94">
        <v>2023</v>
      </c>
      <c r="G25" s="94">
        <v>2024</v>
      </c>
      <c r="H25" s="368">
        <v>2025</v>
      </c>
    </row>
    <row r="26" spans="1:8" s="4" customFormat="1" ht="14.25" customHeight="1" x14ac:dyDescent="0.35">
      <c r="B26" s="375" t="s">
        <v>4</v>
      </c>
      <c r="C26" s="5"/>
      <c r="D26" s="5"/>
      <c r="E26" s="91"/>
      <c r="F26" s="91"/>
      <c r="G26" s="91"/>
      <c r="H26" s="376"/>
    </row>
    <row r="27" spans="1:8" s="4" customFormat="1" ht="14.25" customHeight="1" x14ac:dyDescent="0.35">
      <c r="B27" s="369"/>
      <c r="C27" s="5" t="s">
        <v>42</v>
      </c>
      <c r="D27" s="258">
        <f>'PROFIT_&amp;LOSS OVERVIEW'!E18+'PROFIT_&amp;LOSS OVERVIEW'!E22</f>
        <v>420000</v>
      </c>
      <c r="E27" s="258">
        <f>'PROFIT_&amp;LOSS OVERVIEW'!G18+'PROFIT_&amp;LOSS OVERVIEW'!G22</f>
        <v>6987579.5789999999</v>
      </c>
      <c r="F27" s="258">
        <f>'PROFIT_&amp;LOSS OVERVIEW'!I18+'PROFIT_&amp;LOSS OVERVIEW'!I22</f>
        <v>9884905.8579200003</v>
      </c>
      <c r="G27" s="258">
        <f>'PROFIT_&amp;LOSS OVERVIEW'!K18+'PROFIT_&amp;LOSS OVERVIEW'!K22</f>
        <v>11430036.913119014</v>
      </c>
      <c r="H27" s="377">
        <f>'PROFIT_&amp;LOSS OVERVIEW'!M18+'PROFIT_&amp;LOSS OVERVIEW'!M22</f>
        <v>14064729.799926993</v>
      </c>
    </row>
    <row r="28" spans="1:8" s="4" customFormat="1" ht="14.25" customHeight="1" x14ac:dyDescent="0.35">
      <c r="B28" s="369"/>
      <c r="C28" s="5" t="s">
        <v>28</v>
      </c>
      <c r="D28" s="258"/>
      <c r="E28" s="258">
        <f>'PROFIT_&amp;LOSS OVERVIEW'!E28</f>
        <v>0</v>
      </c>
      <c r="F28" s="258">
        <v>0</v>
      </c>
      <c r="G28" s="258">
        <v>0</v>
      </c>
      <c r="H28" s="377">
        <v>0</v>
      </c>
    </row>
    <row r="29" spans="1:8" s="4" customFormat="1" ht="14.25" customHeight="1" x14ac:dyDescent="0.35">
      <c r="A29" s="5"/>
      <c r="B29" s="369"/>
      <c r="C29" s="5" t="s">
        <v>29</v>
      </c>
      <c r="D29" s="262"/>
      <c r="E29" s="262">
        <f>'PROFIT_&amp;LOSS OVERVIEW'!E29</f>
        <v>0</v>
      </c>
      <c r="F29" s="262">
        <f>'PROFIT_&amp;LOSS OVERVIEW'!G29</f>
        <v>0</v>
      </c>
      <c r="G29" s="262">
        <f>'PROFIT_&amp;LOSS OVERVIEW'!I29</f>
        <v>0</v>
      </c>
      <c r="H29" s="378">
        <f>'PROFIT_&amp;LOSS OVERVIEW'!K29</f>
        <v>0</v>
      </c>
    </row>
    <row r="30" spans="1:8" s="4" customFormat="1" ht="14.25" customHeight="1" x14ac:dyDescent="0.35">
      <c r="B30" s="369"/>
      <c r="C30" s="11" t="s">
        <v>38</v>
      </c>
      <c r="D30" s="263">
        <f t="shared" ref="D30:H30" si="7">SUM(D26:D29)</f>
        <v>420000</v>
      </c>
      <c r="E30" s="263">
        <f t="shared" si="7"/>
        <v>6987579.5789999999</v>
      </c>
      <c r="F30" s="263">
        <f t="shared" si="7"/>
        <v>9884905.8579200003</v>
      </c>
      <c r="G30" s="263">
        <f t="shared" si="7"/>
        <v>11430036.913119014</v>
      </c>
      <c r="H30" s="379">
        <f t="shared" si="7"/>
        <v>14064729.799926993</v>
      </c>
    </row>
    <row r="31" spans="1:8" s="4" customFormat="1" ht="14.25" customHeight="1" x14ac:dyDescent="0.35">
      <c r="B31" s="375" t="s">
        <v>5</v>
      </c>
      <c r="C31" s="5"/>
      <c r="D31" s="5"/>
      <c r="E31" s="258"/>
      <c r="F31" s="258"/>
      <c r="G31" s="258"/>
      <c r="H31" s="377"/>
    </row>
    <row r="32" spans="1:8" s="4" customFormat="1" ht="14.25" customHeight="1" x14ac:dyDescent="0.35">
      <c r="B32" s="369"/>
      <c r="C32" s="5" t="s">
        <v>30</v>
      </c>
      <c r="D32" s="5"/>
      <c r="E32" s="258"/>
      <c r="F32" s="258"/>
      <c r="G32" s="258"/>
      <c r="H32" s="377"/>
    </row>
    <row r="33" spans="1:8" s="4" customFormat="1" ht="14.25" customHeight="1" x14ac:dyDescent="0.35">
      <c r="B33" s="369"/>
      <c r="C33" s="5" t="s">
        <v>31</v>
      </c>
      <c r="D33" s="5"/>
      <c r="E33" s="258"/>
      <c r="F33" s="258"/>
      <c r="G33" s="258"/>
      <c r="H33" s="377"/>
    </row>
    <row r="34" spans="1:8" s="4" customFormat="1" ht="14.25" customHeight="1" x14ac:dyDescent="0.35">
      <c r="B34" s="369"/>
      <c r="C34" s="5" t="s">
        <v>32</v>
      </c>
      <c r="D34" s="5"/>
      <c r="E34" s="262"/>
      <c r="F34" s="262"/>
      <c r="G34" s="262"/>
      <c r="H34" s="378"/>
    </row>
    <row r="35" spans="1:8" s="4" customFormat="1" ht="14.25" customHeight="1" x14ac:dyDescent="0.35">
      <c r="B35" s="369"/>
      <c r="C35" s="11" t="s">
        <v>15</v>
      </c>
      <c r="D35" s="329">
        <f t="shared" ref="D35:H35" si="8">SUM(D31:D34)</f>
        <v>0</v>
      </c>
      <c r="E35" s="263">
        <f t="shared" si="8"/>
        <v>0</v>
      </c>
      <c r="F35" s="263">
        <f t="shared" si="8"/>
        <v>0</v>
      </c>
      <c r="G35" s="263">
        <f t="shared" si="8"/>
        <v>0</v>
      </c>
      <c r="H35" s="379">
        <f t="shared" si="8"/>
        <v>0</v>
      </c>
    </row>
    <row r="36" spans="1:8" s="4" customFormat="1" ht="14.25" customHeight="1" x14ac:dyDescent="0.35">
      <c r="B36" s="375" t="s">
        <v>13</v>
      </c>
      <c r="C36" s="5"/>
      <c r="D36" s="5"/>
      <c r="E36" s="258"/>
      <c r="F36" s="258"/>
      <c r="G36" s="258"/>
      <c r="H36" s="377"/>
    </row>
    <row r="37" spans="1:8" s="4" customFormat="1" ht="14.25" customHeight="1" x14ac:dyDescent="0.35">
      <c r="B37" s="369"/>
      <c r="C37" s="5" t="s">
        <v>25</v>
      </c>
      <c r="D37" s="5"/>
      <c r="E37" s="258"/>
      <c r="F37" s="258"/>
      <c r="G37" s="258"/>
      <c r="H37" s="377"/>
    </row>
    <row r="38" spans="1:8" s="4" customFormat="1" ht="14.25" customHeight="1" x14ac:dyDescent="0.35">
      <c r="B38" s="369"/>
      <c r="C38" s="5" t="s">
        <v>26</v>
      </c>
      <c r="D38" s="5"/>
      <c r="E38" s="258"/>
      <c r="F38" s="258"/>
      <c r="G38" s="258"/>
      <c r="H38" s="377"/>
    </row>
    <row r="39" spans="1:8" s="4" customFormat="1" ht="14.25" customHeight="1" x14ac:dyDescent="0.35">
      <c r="B39" s="369"/>
      <c r="C39" s="5" t="s">
        <v>27</v>
      </c>
      <c r="D39" s="5"/>
      <c r="E39" s="262"/>
      <c r="F39" s="262"/>
      <c r="G39" s="262"/>
      <c r="H39" s="378"/>
    </row>
    <row r="40" spans="1:8" s="4" customFormat="1" ht="14.25" customHeight="1" x14ac:dyDescent="0.35">
      <c r="B40" s="369"/>
      <c r="C40" s="11" t="s">
        <v>14</v>
      </c>
      <c r="D40" s="328"/>
      <c r="E40" s="263">
        <f>SUM(E36:E39)</f>
        <v>0</v>
      </c>
      <c r="F40" s="263">
        <f>SUM(F36:F39)</f>
        <v>0</v>
      </c>
      <c r="G40" s="263">
        <f>SUM(G36:G39)</f>
        <v>0</v>
      </c>
      <c r="H40" s="379">
        <f>SUM(H36:H39)</f>
        <v>0</v>
      </c>
    </row>
    <row r="41" spans="1:8" s="4" customFormat="1" ht="14.25" customHeight="1" x14ac:dyDescent="0.35">
      <c r="B41" s="386" t="s">
        <v>126</v>
      </c>
      <c r="C41" s="207"/>
      <c r="D41" s="266">
        <f>D40+D35+D30</f>
        <v>420000</v>
      </c>
      <c r="E41" s="266">
        <f>E40+E35+E30</f>
        <v>6987579.5789999999</v>
      </c>
      <c r="F41" s="266">
        <f t="shared" ref="F41:G41" si="9">F40+F35+F30</f>
        <v>9884905.8579200003</v>
      </c>
      <c r="G41" s="266">
        <f t="shared" si="9"/>
        <v>11430036.913119014</v>
      </c>
      <c r="H41" s="387">
        <f t="shared" ref="H41" si="10">H40+H35+H30</f>
        <v>14064729.799926993</v>
      </c>
    </row>
    <row r="42" spans="1:8" s="4" customFormat="1" ht="14.25" customHeight="1" thickBot="1" x14ac:dyDescent="0.4">
      <c r="B42" s="369"/>
      <c r="C42" s="5"/>
      <c r="D42" s="208"/>
      <c r="E42" s="208"/>
      <c r="F42" s="208"/>
      <c r="G42" s="208"/>
      <c r="H42" s="374"/>
    </row>
    <row r="43" spans="1:8" s="4" customFormat="1" ht="14.25" customHeight="1" thickTop="1" thickBot="1" x14ac:dyDescent="0.4">
      <c r="B43" s="388" t="s">
        <v>9</v>
      </c>
      <c r="C43" s="389"/>
      <c r="D43" s="390">
        <f t="shared" ref="D43:H43" si="11">D23-D41</f>
        <v>-420000</v>
      </c>
      <c r="E43" s="390">
        <f t="shared" si="11"/>
        <v>-5262988.2790000001</v>
      </c>
      <c r="F43" s="390">
        <f t="shared" si="11"/>
        <v>-3095855.4539200002</v>
      </c>
      <c r="G43" s="390">
        <f t="shared" si="11"/>
        <v>2561967.0353362877</v>
      </c>
      <c r="H43" s="391">
        <f t="shared" si="11"/>
        <v>7522521.9539845102</v>
      </c>
    </row>
    <row r="44" spans="1:8" x14ac:dyDescent="0.35">
      <c r="B44" s="88"/>
      <c r="C44" s="88"/>
      <c r="D44" s="88"/>
      <c r="E44" s="88"/>
      <c r="F44" s="88"/>
      <c r="G44" s="88"/>
    </row>
    <row r="46" spans="1:8" x14ac:dyDescent="0.35">
      <c r="A46" s="1"/>
      <c r="B46" s="2"/>
    </row>
    <row r="47" spans="1:8" x14ac:dyDescent="0.35">
      <c r="A47" s="257"/>
      <c r="B47" s="8"/>
    </row>
  </sheetData>
  <mergeCells count="1">
    <mergeCell ref="B1:H1"/>
  </mergeCells>
  <phoneticPr fontId="17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8" orientation="landscape" r:id="rId1"/>
  <headerFooter>
    <oddHeader>&amp;F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P36"/>
  <sheetViews>
    <sheetView showGridLines="0" zoomScaleNormal="100" workbookViewId="0">
      <selection activeCell="E13" sqref="E13"/>
    </sheetView>
  </sheetViews>
  <sheetFormatPr defaultColWidth="8.81640625" defaultRowHeight="13" x14ac:dyDescent="0.3"/>
  <cols>
    <col min="1" max="1" width="2.54296875" style="141" customWidth="1"/>
    <col min="2" max="2" width="41.453125" style="141" customWidth="1"/>
    <col min="3" max="3" width="10.26953125" style="141" customWidth="1"/>
    <col min="4" max="4" width="9" style="141" customWidth="1"/>
    <col min="5" max="5" width="12.26953125" style="141" customWidth="1"/>
    <col min="6" max="6" width="9" style="141" customWidth="1"/>
    <col min="7" max="7" width="10.7265625" style="141" customWidth="1"/>
    <col min="8" max="8" width="8.453125" style="141" customWidth="1"/>
    <col min="9" max="9" width="12.453125" style="141" customWidth="1"/>
    <col min="10" max="10" width="8.453125" style="141" customWidth="1"/>
    <col min="11" max="11" width="12.26953125" style="141" customWidth="1"/>
    <col min="12" max="12" width="8.26953125" style="141" customWidth="1"/>
    <col min="13" max="13" width="11" style="141" customWidth="1"/>
    <col min="14" max="14" width="8" style="141" customWidth="1"/>
    <col min="15" max="15" width="8.81640625" style="141"/>
    <col min="16" max="16" width="9" style="141" bestFit="1" customWidth="1"/>
    <col min="17" max="16384" width="8.81640625" style="141"/>
  </cols>
  <sheetData>
    <row r="1" spans="1:14" s="140" customFormat="1" ht="22.5" customHeight="1" x14ac:dyDescent="0.2">
      <c r="A1" s="139"/>
      <c r="B1" s="346" t="s">
        <v>215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4" ht="12.75" x14ac:dyDescent="0.2"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1:14" s="145" customFormat="1" ht="14.25" customHeight="1" x14ac:dyDescent="0.2">
      <c r="B3" s="102" t="s">
        <v>82</v>
      </c>
      <c r="C3" s="103" t="s">
        <v>71</v>
      </c>
      <c r="D3" s="104" t="s">
        <v>71</v>
      </c>
      <c r="E3" s="103">
        <v>2021</v>
      </c>
      <c r="F3" s="104" t="s">
        <v>37</v>
      </c>
      <c r="G3" s="103">
        <v>2022</v>
      </c>
      <c r="H3" s="104" t="s">
        <v>37</v>
      </c>
      <c r="I3" s="103">
        <v>2023</v>
      </c>
      <c r="J3" s="104" t="s">
        <v>37</v>
      </c>
      <c r="K3" s="103">
        <v>2024</v>
      </c>
      <c r="L3" s="104" t="s">
        <v>37</v>
      </c>
      <c r="M3" s="103">
        <v>2025</v>
      </c>
      <c r="N3" s="105" t="s">
        <v>37</v>
      </c>
    </row>
    <row r="4" spans="1:14" s="145" customFormat="1" ht="14.25" customHeight="1" x14ac:dyDescent="0.2">
      <c r="B4" s="293" t="s">
        <v>231</v>
      </c>
      <c r="C4" s="294" t="s">
        <v>71</v>
      </c>
      <c r="D4" s="295"/>
      <c r="E4" s="294">
        <f>'PL PER MONTH'!Q7</f>
        <v>0</v>
      </c>
      <c r="F4" s="295"/>
      <c r="G4" s="294">
        <f>'PL PER MONTH'!AC7</f>
        <v>6450</v>
      </c>
      <c r="H4" s="295"/>
      <c r="I4" s="294">
        <f>'PL PER MONTH'!AO7</f>
        <v>27850</v>
      </c>
      <c r="J4" s="295"/>
      <c r="K4" s="294">
        <f>'PL PER MONTH'!BA7</f>
        <v>56250</v>
      </c>
      <c r="L4" s="295"/>
      <c r="M4" s="294">
        <f>'PL PER MONTH'!BM7</f>
        <v>93650</v>
      </c>
      <c r="N4" s="296"/>
    </row>
    <row r="5" spans="1:14" ht="14.25" customHeight="1" x14ac:dyDescent="0.2">
      <c r="B5" s="106" t="s">
        <v>121</v>
      </c>
      <c r="C5" s="107"/>
      <c r="D5" s="108"/>
      <c r="E5" s="107"/>
      <c r="F5" s="108"/>
      <c r="G5" s="107"/>
      <c r="H5" s="108"/>
      <c r="I5" s="107"/>
      <c r="J5" s="108"/>
      <c r="K5" s="107"/>
      <c r="L5" s="108"/>
      <c r="M5" s="107"/>
      <c r="N5" s="109"/>
    </row>
    <row r="6" spans="1:14" ht="14.25" customHeight="1" x14ac:dyDescent="0.2">
      <c r="B6" s="110" t="s">
        <v>96</v>
      </c>
      <c r="C6" s="269" t="s">
        <v>71</v>
      </c>
      <c r="D6" s="125" t="s">
        <v>71</v>
      </c>
      <c r="E6" s="269">
        <f>SUM('PL PER MONTH'!F16:Q16)</f>
        <v>0</v>
      </c>
      <c r="F6" s="125" t="e">
        <f>E6/E8</f>
        <v>#DIV/0!</v>
      </c>
      <c r="G6" s="269">
        <f>SUM('PL PER MONTH'!R16:AC16)</f>
        <v>519225</v>
      </c>
      <c r="H6" s="125">
        <f>G6/G8</f>
        <v>0.7165763651868301</v>
      </c>
      <c r="I6" s="269">
        <f>SUM('PL PER MONTH'!AD16:AO16)</f>
        <v>4451145</v>
      </c>
      <c r="J6" s="125">
        <f>I6/I8</f>
        <v>0.92944208653185845</v>
      </c>
      <c r="K6" s="269">
        <f>SUM('PL PER MONTH'!AP16:BA16)</f>
        <v>11651015.980000002</v>
      </c>
      <c r="L6" s="125">
        <f>K6/K8</f>
        <v>0.97156538891073141</v>
      </c>
      <c r="M6" s="269">
        <f>SUM('PL PER MONTH'!BB16:BM16)</f>
        <v>21240591.335050002</v>
      </c>
      <c r="N6" s="126">
        <f>M6/M8</f>
        <v>0.98394142882042923</v>
      </c>
    </row>
    <row r="7" spans="1:14" ht="14.25" customHeight="1" x14ac:dyDescent="0.2">
      <c r="B7" s="110" t="s">
        <v>232</v>
      </c>
      <c r="C7" s="269" t="s">
        <v>71</v>
      </c>
      <c r="D7" s="125" t="s">
        <v>71</v>
      </c>
      <c r="E7" s="269">
        <f>SUM('PL PER MONTH'!F25:Q25)</f>
        <v>0</v>
      </c>
      <c r="F7" s="125" t="e">
        <f>E7/E8</f>
        <v>#DIV/0!</v>
      </c>
      <c r="G7" s="269">
        <f>SUM('PL PER MONTH'!R25:AC25)</f>
        <v>205366.30000000002</v>
      </c>
      <c r="H7" s="125">
        <f>G7/G8</f>
        <v>0.28342363481316984</v>
      </c>
      <c r="I7" s="269">
        <f>SUM('PL PER MONTH'!AD25:AO25)</f>
        <v>337905.4040000001</v>
      </c>
      <c r="J7" s="125">
        <f>I7/I8</f>
        <v>7.0557913468141498E-2</v>
      </c>
      <c r="K7" s="269">
        <f>SUM('PL PER MONTH'!AP25:BA25)</f>
        <v>340987.96845530008</v>
      </c>
      <c r="L7" s="125">
        <f>K7/K8</f>
        <v>2.8434611089268608E-2</v>
      </c>
      <c r="M7" s="269">
        <f>SUM('PL PER MONTH'!BB25:BM25)</f>
        <v>346660.41886149906</v>
      </c>
      <c r="N7" s="126">
        <f>M7/M8</f>
        <v>1.6058571179570644E-2</v>
      </c>
    </row>
    <row r="8" spans="1:14" ht="14.25" customHeight="1" x14ac:dyDescent="0.2">
      <c r="B8" s="146" t="s">
        <v>138</v>
      </c>
      <c r="C8" s="268" t="s">
        <v>71</v>
      </c>
      <c r="D8" s="147" t="s">
        <v>71</v>
      </c>
      <c r="E8" s="268">
        <f t="shared" ref="E8:N8" si="0">+E6+E7</f>
        <v>0</v>
      </c>
      <c r="F8" s="147" t="e">
        <f t="shared" si="0"/>
        <v>#DIV/0!</v>
      </c>
      <c r="G8" s="268">
        <f t="shared" si="0"/>
        <v>724591.3</v>
      </c>
      <c r="H8" s="147">
        <f t="shared" si="0"/>
        <v>1</v>
      </c>
      <c r="I8" s="268">
        <f t="shared" si="0"/>
        <v>4789050.4040000001</v>
      </c>
      <c r="J8" s="147">
        <f t="shared" si="0"/>
        <v>1</v>
      </c>
      <c r="K8" s="268">
        <f t="shared" si="0"/>
        <v>11992003.948455302</v>
      </c>
      <c r="L8" s="147">
        <f t="shared" si="0"/>
        <v>1</v>
      </c>
      <c r="M8" s="268">
        <f t="shared" si="0"/>
        <v>21587251.753911503</v>
      </c>
      <c r="N8" s="148">
        <f t="shared" si="0"/>
        <v>0.99999999999999989</v>
      </c>
    </row>
    <row r="9" spans="1:14" ht="14.25" customHeight="1" x14ac:dyDescent="0.2">
      <c r="B9" s="149"/>
      <c r="C9" s="124"/>
      <c r="D9" s="125"/>
      <c r="E9" s="124"/>
      <c r="F9" s="125"/>
      <c r="G9" s="124"/>
      <c r="H9" s="125"/>
      <c r="I9" s="124"/>
      <c r="J9" s="150"/>
      <c r="K9" s="124"/>
      <c r="L9" s="150"/>
      <c r="M9" s="124"/>
      <c r="N9" s="151"/>
    </row>
    <row r="10" spans="1:14" s="145" customFormat="1" ht="14.25" customHeight="1" x14ac:dyDescent="0.2">
      <c r="B10" s="102" t="s">
        <v>87</v>
      </c>
      <c r="C10" s="103" t="s">
        <v>71</v>
      </c>
      <c r="D10" s="104" t="s">
        <v>71</v>
      </c>
      <c r="E10" s="103">
        <v>2021</v>
      </c>
      <c r="F10" s="104" t="s">
        <v>37</v>
      </c>
      <c r="G10" s="103">
        <v>2022</v>
      </c>
      <c r="H10" s="104" t="s">
        <v>37</v>
      </c>
      <c r="I10" s="103">
        <v>2023</v>
      </c>
      <c r="J10" s="104" t="s">
        <v>37</v>
      </c>
      <c r="K10" s="103">
        <v>2024</v>
      </c>
      <c r="L10" s="104" t="s">
        <v>37</v>
      </c>
      <c r="M10" s="103">
        <v>2025</v>
      </c>
      <c r="N10" s="105" t="s">
        <v>37</v>
      </c>
    </row>
    <row r="11" spans="1:14" ht="14.25" customHeight="1" x14ac:dyDescent="0.2">
      <c r="B11" s="111" t="s">
        <v>120</v>
      </c>
      <c r="C11" s="13"/>
      <c r="D11" s="12"/>
      <c r="E11" s="13"/>
      <c r="F11" s="12"/>
      <c r="G11" s="13"/>
      <c r="H11" s="12"/>
      <c r="I11" s="13"/>
      <c r="J11" s="7"/>
      <c r="K11" s="13"/>
      <c r="L11" s="7"/>
      <c r="M11" s="13"/>
      <c r="N11" s="112"/>
    </row>
    <row r="12" spans="1:14" ht="14.25" customHeight="1" x14ac:dyDescent="0.2">
      <c r="B12" s="113" t="s">
        <v>122</v>
      </c>
      <c r="C12" s="269" t="s">
        <v>71</v>
      </c>
      <c r="D12" s="99" t="s">
        <v>71</v>
      </c>
      <c r="E12" s="269">
        <f>SUM('PL PER MONTH'!F34:Q34)</f>
        <v>0</v>
      </c>
      <c r="F12" s="99">
        <f t="shared" ref="F12:F17" si="1">E12/E$24</f>
        <v>0</v>
      </c>
      <c r="G12" s="269">
        <f>SUM('PL PER MONTH'!R34:AC34)</f>
        <v>2600000</v>
      </c>
      <c r="H12" s="99">
        <f t="shared" ref="H12:H17" si="2">G12/G$24</f>
        <v>0.37208878562383241</v>
      </c>
      <c r="I12" s="269">
        <f>SUM('PL PER MONTH'!AD34:AO34)</f>
        <v>3900000</v>
      </c>
      <c r="J12" s="99">
        <f t="shared" ref="J12:J17" si="3">I12/I$24</f>
        <v>0.39454093504342641</v>
      </c>
      <c r="K12" s="269">
        <f>SUM('PL PER MONTH'!AP34:BA34)</f>
        <v>3900000</v>
      </c>
      <c r="L12" s="99">
        <f t="shared" ref="L12:L17" si="4">K12/K$24</f>
        <v>0.34120624715775943</v>
      </c>
      <c r="M12" s="269">
        <f>SUM('PL PER MONTH'!BB34:BM34)</f>
        <v>5250000</v>
      </c>
      <c r="N12" s="114">
        <f t="shared" ref="N12:N17" si="5">M12/M$24</f>
        <v>0.37327414565953848</v>
      </c>
    </row>
    <row r="13" spans="1:14" ht="14.25" customHeight="1" x14ac:dyDescent="0.2">
      <c r="B13" s="113" t="s">
        <v>154</v>
      </c>
      <c r="C13" s="269" t="s">
        <v>71</v>
      </c>
      <c r="D13" s="99" t="s">
        <v>71</v>
      </c>
      <c r="E13" s="269">
        <f>SUM('PL PER MONTH'!F81:Q81)</f>
        <v>33000</v>
      </c>
      <c r="F13" s="99">
        <f t="shared" si="1"/>
        <v>7.857142857142857E-2</v>
      </c>
      <c r="G13" s="269">
        <f>SUM('PL PER MONTH'!R81:AC81)</f>
        <v>121405.66399999999</v>
      </c>
      <c r="H13" s="99">
        <f t="shared" si="2"/>
        <v>1.737449464831347E-2</v>
      </c>
      <c r="I13" s="269">
        <f>SUM('PL PER MONTH'!AD81:AO81)</f>
        <v>336030.44072000001</v>
      </c>
      <c r="J13" s="99">
        <f t="shared" si="3"/>
        <v>3.3994298534544477E-2</v>
      </c>
      <c r="K13" s="269">
        <f>SUM('PL PER MONTH'!AP81:BA81)</f>
        <v>664839.55374</v>
      </c>
      <c r="L13" s="99">
        <f t="shared" si="4"/>
        <v>5.8166002331708953E-2</v>
      </c>
      <c r="M13" s="269">
        <f>SUM('PL PER MONTH'!BB81:BM81)</f>
        <v>1111939.8639700001</v>
      </c>
      <c r="N13" s="114">
        <f t="shared" si="5"/>
        <v>7.9058743380606714E-2</v>
      </c>
    </row>
    <row r="14" spans="1:14" ht="14.25" customHeight="1" x14ac:dyDescent="0.2">
      <c r="B14" s="113" t="s">
        <v>39</v>
      </c>
      <c r="C14" s="269" t="s">
        <v>71</v>
      </c>
      <c r="D14" s="99" t="s">
        <v>71</v>
      </c>
      <c r="E14" s="269">
        <f>SUM('PL PER MONTH'!F88:Q88)</f>
        <v>3500</v>
      </c>
      <c r="F14" s="99">
        <f t="shared" si="1"/>
        <v>8.3333333333333332E-3</v>
      </c>
      <c r="G14" s="269">
        <f>SUM('PL PER MONTH'!R88:AC88)</f>
        <v>290668.315</v>
      </c>
      <c r="H14" s="99">
        <f t="shared" si="2"/>
        <v>4.1597853979875227E-2</v>
      </c>
      <c r="I14" s="269">
        <f>SUM('PL PER MONTH'!AD88:AO88)</f>
        <v>447023.27020000014</v>
      </c>
      <c r="J14" s="99">
        <f t="shared" si="3"/>
        <v>4.5222815130994437E-2</v>
      </c>
      <c r="K14" s="269">
        <f>SUM('PL PER MONTH'!AP88:BA88)</f>
        <v>460081.23842276499</v>
      </c>
      <c r="L14" s="99">
        <f t="shared" si="4"/>
        <v>4.0251946858955383E-2</v>
      </c>
      <c r="M14" s="269">
        <f>SUM('PL PER MONTH'!BB88:BM88)</f>
        <v>473655.81614307477</v>
      </c>
      <c r="N14" s="114">
        <f t="shared" si="5"/>
        <v>3.3676851449043366E-2</v>
      </c>
    </row>
    <row r="15" spans="1:14" ht="14.25" customHeight="1" x14ac:dyDescent="0.2">
      <c r="B15" s="113" t="s">
        <v>148</v>
      </c>
      <c r="C15" s="269" t="s">
        <v>71</v>
      </c>
      <c r="D15" s="99" t="s">
        <v>71</v>
      </c>
      <c r="E15" s="269">
        <f>SUM('PL PER MONTH'!F95:Q95)</f>
        <v>0</v>
      </c>
      <c r="F15" s="99">
        <f t="shared" si="1"/>
        <v>0</v>
      </c>
      <c r="G15" s="269">
        <f>SUM('PL PER MONTH'!R95:AC95)</f>
        <v>18981</v>
      </c>
      <c r="H15" s="99">
        <f t="shared" si="2"/>
        <v>2.7163912461253704E-3</v>
      </c>
      <c r="I15" s="269">
        <f>SUM('PL PER MONTH'!AD95:AO95)</f>
        <v>268654</v>
      </c>
      <c r="J15" s="99">
        <f t="shared" si="3"/>
        <v>2.7178205221322225E-2</v>
      </c>
      <c r="K15" s="269">
        <f>SUM('PL PER MONTH'!AP95:BA95)</f>
        <v>656656</v>
      </c>
      <c r="L15" s="99">
        <f t="shared" si="4"/>
        <v>5.7450033188109144E-2</v>
      </c>
      <c r="M15" s="269">
        <f>SUM('PL PER MONTH'!BB95:BM95)</f>
        <v>988038</v>
      </c>
      <c r="N15" s="114">
        <f t="shared" si="5"/>
        <v>7.0249341015077918E-2</v>
      </c>
    </row>
    <row r="16" spans="1:14" ht="14.25" customHeight="1" x14ac:dyDescent="0.2">
      <c r="B16" s="113" t="s">
        <v>123</v>
      </c>
      <c r="C16" s="269" t="s">
        <v>71</v>
      </c>
      <c r="D16" s="99" t="s">
        <v>71</v>
      </c>
      <c r="E16" s="269">
        <f>SUM('PL PER MONTH'!F119:Q119)</f>
        <v>8500</v>
      </c>
      <c r="F16" s="99">
        <f t="shared" si="1"/>
        <v>2.0238095238095239E-2</v>
      </c>
      <c r="G16" s="269">
        <f>SUM('PL PER MONTH'!R119:AC119)</f>
        <v>658608.75</v>
      </c>
      <c r="H16" s="99">
        <f t="shared" si="2"/>
        <v>9.4254203841819317E-2</v>
      </c>
      <c r="I16" s="269">
        <f>SUM('PL PER MONTH'!AD119:AO119)</f>
        <v>908538.77375000005</v>
      </c>
      <c r="J16" s="99">
        <f t="shared" si="3"/>
        <v>9.1911727517572581E-2</v>
      </c>
      <c r="K16" s="269">
        <f>SUM('PL PER MONTH'!AP119:BA119)</f>
        <v>779878.00925875001</v>
      </c>
      <c r="L16" s="99">
        <f t="shared" si="4"/>
        <v>6.8230576610267296E-2</v>
      </c>
      <c r="M16" s="269">
        <f>SUM('PL PER MONTH'!BB119:BM119)</f>
        <v>799705.51589816355</v>
      </c>
      <c r="N16" s="114">
        <f t="shared" si="5"/>
        <v>5.6858932043068092E-2</v>
      </c>
    </row>
    <row r="17" spans="2:16" ht="14.25" customHeight="1" x14ac:dyDescent="0.2">
      <c r="B17" s="250" t="s">
        <v>116</v>
      </c>
      <c r="C17" s="270" t="s">
        <v>71</v>
      </c>
      <c r="D17" s="251" t="s">
        <v>71</v>
      </c>
      <c r="E17" s="270">
        <f>SUM('PL PER MONTH'!F127:Q127)</f>
        <v>0</v>
      </c>
      <c r="F17" s="251">
        <f t="shared" si="1"/>
        <v>0</v>
      </c>
      <c r="G17" s="270">
        <f>SUM('PL PER MONTH'!R127:AC127)</f>
        <v>3297915.8500000006</v>
      </c>
      <c r="H17" s="251">
        <f t="shared" si="2"/>
        <v>0.47196827066003433</v>
      </c>
      <c r="I17" s="270">
        <f>SUM('PL PER MONTH'!AD127:AO127)</f>
        <v>4024659.3732500002</v>
      </c>
      <c r="J17" s="251">
        <f t="shared" si="3"/>
        <v>0.40715201855213989</v>
      </c>
      <c r="K17" s="270">
        <f>SUM('PL PER MONTH'!AP127:BA127)</f>
        <v>4968582.1116974996</v>
      </c>
      <c r="L17" s="251">
        <f t="shared" si="4"/>
        <v>0.43469519385319982</v>
      </c>
      <c r="M17" s="270">
        <f>SUM('PL PER MONTH'!BB127:BM127)</f>
        <v>5441390.6039157519</v>
      </c>
      <c r="N17" s="252">
        <f t="shared" si="5"/>
        <v>0.38688198645266525</v>
      </c>
    </row>
    <row r="18" spans="2:16" ht="14.25" customHeight="1" x14ac:dyDescent="0.2">
      <c r="B18" s="249" t="s">
        <v>34</v>
      </c>
      <c r="C18" s="271" t="s">
        <v>71</v>
      </c>
      <c r="D18" s="154" t="s">
        <v>71</v>
      </c>
      <c r="E18" s="271">
        <f t="shared" ref="E18:H18" si="6">SUM(E12:E17)</f>
        <v>45000</v>
      </c>
      <c r="F18" s="154">
        <f t="shared" si="6"/>
        <v>0.10714285714285714</v>
      </c>
      <c r="G18" s="271">
        <f t="shared" si="6"/>
        <v>6987579.5789999999</v>
      </c>
      <c r="H18" s="154">
        <f t="shared" si="6"/>
        <v>1</v>
      </c>
      <c r="I18" s="271">
        <f t="shared" ref="I18:N18" si="7">SUM(I12:I17)</f>
        <v>9884905.8579200003</v>
      </c>
      <c r="J18" s="154">
        <f t="shared" si="7"/>
        <v>1</v>
      </c>
      <c r="K18" s="271">
        <f t="shared" si="7"/>
        <v>11430036.913119014</v>
      </c>
      <c r="L18" s="154">
        <f t="shared" si="7"/>
        <v>1</v>
      </c>
      <c r="M18" s="271">
        <f t="shared" si="7"/>
        <v>14064729.799926993</v>
      </c>
      <c r="N18" s="155">
        <f t="shared" si="7"/>
        <v>0.99999999999999989</v>
      </c>
    </row>
    <row r="19" spans="2:16" s="152" customFormat="1" ht="14.25" customHeight="1" x14ac:dyDescent="0.2">
      <c r="B19" s="123"/>
      <c r="C19" s="272"/>
      <c r="D19" s="125"/>
      <c r="E19" s="272"/>
      <c r="F19" s="125"/>
      <c r="G19" s="272"/>
      <c r="H19" s="125"/>
      <c r="I19" s="272"/>
      <c r="J19" s="125"/>
      <c r="K19" s="272"/>
      <c r="L19" s="125"/>
      <c r="M19" s="272"/>
      <c r="N19" s="126"/>
    </row>
    <row r="20" spans="2:16" ht="14.25" customHeight="1" x14ac:dyDescent="0.2">
      <c r="B20" s="106" t="s">
        <v>194</v>
      </c>
      <c r="C20" s="273" t="s">
        <v>71</v>
      </c>
      <c r="D20" s="99" t="s">
        <v>71</v>
      </c>
      <c r="E20" s="273">
        <f>SUM('PL PER MONTH'!F132:Q132)</f>
        <v>375000</v>
      </c>
      <c r="F20" s="99">
        <f>E20/E$24</f>
        <v>0.8928571428571429</v>
      </c>
      <c r="G20" s="269">
        <f>SUM('PL PER MONTH'!R132:AC132)</f>
        <v>0</v>
      </c>
      <c r="H20" s="99">
        <f>G20/G$24</f>
        <v>0</v>
      </c>
      <c r="I20" s="269">
        <f>SUM('PL PER MONTH'!AD132:AO132)</f>
        <v>0</v>
      </c>
      <c r="J20" s="99">
        <f>I20/I$24</f>
        <v>0</v>
      </c>
      <c r="K20" s="269">
        <f>SUM('PL PER MONTH'!AP132:BA132)</f>
        <v>0</v>
      </c>
      <c r="L20" s="99">
        <f>K20/K$24</f>
        <v>0</v>
      </c>
      <c r="M20" s="269">
        <f>SUM('PL PER MONTH'!BB132:BM132)</f>
        <v>0</v>
      </c>
      <c r="N20" s="114">
        <f>M20/M$24</f>
        <v>0</v>
      </c>
    </row>
    <row r="21" spans="2:16" ht="14.25" customHeight="1" x14ac:dyDescent="0.2">
      <c r="B21" s="113"/>
      <c r="C21" s="267"/>
      <c r="D21" s="14"/>
      <c r="E21" s="267"/>
      <c r="F21" s="14"/>
      <c r="G21" s="267"/>
      <c r="H21" s="14"/>
      <c r="I21" s="267"/>
      <c r="J21" s="14"/>
      <c r="K21" s="267"/>
      <c r="L21" s="14"/>
      <c r="M21" s="267"/>
      <c r="N21" s="115"/>
    </row>
    <row r="22" spans="2:16" ht="14.25" customHeight="1" x14ac:dyDescent="0.2">
      <c r="B22" s="202" t="s">
        <v>35</v>
      </c>
      <c r="C22" s="274" t="str">
        <f t="shared" ref="C22" si="8">C20</f>
        <v xml:space="preserve"> </v>
      </c>
      <c r="D22" s="203" t="s">
        <v>71</v>
      </c>
      <c r="E22" s="274">
        <f t="shared" ref="E22:N22" si="9">E20</f>
        <v>375000</v>
      </c>
      <c r="F22" s="203">
        <f t="shared" si="9"/>
        <v>0.8928571428571429</v>
      </c>
      <c r="G22" s="274">
        <f t="shared" si="9"/>
        <v>0</v>
      </c>
      <c r="H22" s="203">
        <f t="shared" si="9"/>
        <v>0</v>
      </c>
      <c r="I22" s="274">
        <f t="shared" si="9"/>
        <v>0</v>
      </c>
      <c r="J22" s="203">
        <f t="shared" si="9"/>
        <v>0</v>
      </c>
      <c r="K22" s="274">
        <f t="shared" si="9"/>
        <v>0</v>
      </c>
      <c r="L22" s="203">
        <f t="shared" si="9"/>
        <v>0</v>
      </c>
      <c r="M22" s="274">
        <f t="shared" si="9"/>
        <v>0</v>
      </c>
      <c r="N22" s="204">
        <f t="shared" si="9"/>
        <v>0</v>
      </c>
    </row>
    <row r="23" spans="2:16" ht="14.25" customHeight="1" x14ac:dyDescent="0.2">
      <c r="B23" s="167"/>
      <c r="C23" s="275"/>
      <c r="D23" s="97"/>
      <c r="E23" s="275"/>
      <c r="F23" s="97"/>
      <c r="G23" s="275"/>
      <c r="H23" s="97"/>
      <c r="I23" s="275"/>
      <c r="J23" s="97"/>
      <c r="K23" s="275"/>
      <c r="L23" s="97"/>
      <c r="M23" s="275"/>
      <c r="N23" s="138"/>
    </row>
    <row r="24" spans="2:16" ht="14.25" customHeight="1" x14ac:dyDescent="0.2">
      <c r="B24" s="153" t="s">
        <v>195</v>
      </c>
      <c r="C24" s="271" t="s">
        <v>71</v>
      </c>
      <c r="D24" s="154" t="s">
        <v>71</v>
      </c>
      <c r="E24" s="271">
        <f t="shared" ref="E24:N24" si="10">E18+E22</f>
        <v>420000</v>
      </c>
      <c r="F24" s="154">
        <f t="shared" si="10"/>
        <v>1</v>
      </c>
      <c r="G24" s="271">
        <f t="shared" si="10"/>
        <v>6987579.5789999999</v>
      </c>
      <c r="H24" s="154">
        <f t="shared" si="10"/>
        <v>1</v>
      </c>
      <c r="I24" s="271">
        <f t="shared" si="10"/>
        <v>9884905.8579200003</v>
      </c>
      <c r="J24" s="154">
        <f t="shared" si="10"/>
        <v>1</v>
      </c>
      <c r="K24" s="271">
        <f t="shared" si="10"/>
        <v>11430036.913119014</v>
      </c>
      <c r="L24" s="154">
        <f t="shared" si="10"/>
        <v>1</v>
      </c>
      <c r="M24" s="271">
        <f t="shared" si="10"/>
        <v>14064729.799926993</v>
      </c>
      <c r="N24" s="155">
        <f t="shared" si="10"/>
        <v>0.99999999999999989</v>
      </c>
    </row>
    <row r="25" spans="2:16" ht="14.25" customHeight="1" x14ac:dyDescent="0.2">
      <c r="B25" s="116" t="s">
        <v>36</v>
      </c>
      <c r="C25" s="276" t="s">
        <v>71</v>
      </c>
      <c r="D25" s="117"/>
      <c r="E25" s="276">
        <f>E8-E24</f>
        <v>-420000</v>
      </c>
      <c r="F25" s="117"/>
      <c r="G25" s="276">
        <f>G8-G24</f>
        <v>-6262988.2790000001</v>
      </c>
      <c r="H25" s="117"/>
      <c r="I25" s="276">
        <f>I8-I24</f>
        <v>-5095855.4539200002</v>
      </c>
      <c r="J25" s="118"/>
      <c r="K25" s="276">
        <f>K8-K24</f>
        <v>561967.03533628769</v>
      </c>
      <c r="L25" s="118"/>
      <c r="M25" s="276">
        <f>M8-M24</f>
        <v>7522521.9539845102</v>
      </c>
      <c r="N25" s="119"/>
    </row>
    <row r="26" spans="2:16" ht="14.25" customHeight="1" x14ac:dyDescent="0.3">
      <c r="B26" s="113"/>
      <c r="C26" s="98"/>
      <c r="D26" s="12"/>
      <c r="E26" s="98"/>
      <c r="F26" s="12"/>
      <c r="G26" s="98"/>
      <c r="H26" s="12"/>
      <c r="I26" s="98"/>
      <c r="J26" s="7"/>
      <c r="K26" s="98"/>
      <c r="L26" s="7"/>
      <c r="M26" s="98"/>
      <c r="N26" s="120"/>
    </row>
    <row r="27" spans="2:16" s="145" customFormat="1" ht="14.25" customHeight="1" x14ac:dyDescent="0.3">
      <c r="B27" s="156" t="s">
        <v>40</v>
      </c>
      <c r="C27" s="277" t="s">
        <v>71</v>
      </c>
      <c r="D27" s="157" t="s">
        <v>71</v>
      </c>
      <c r="E27" s="277">
        <f>E25-E26</f>
        <v>-420000</v>
      </c>
      <c r="F27" s="157" t="e">
        <f>E27/E8</f>
        <v>#DIV/0!</v>
      </c>
      <c r="G27" s="277">
        <f>G25-G26</f>
        <v>-6262988.2790000001</v>
      </c>
      <c r="H27" s="157">
        <f>G27/G8</f>
        <v>-8.643477059412664</v>
      </c>
      <c r="I27" s="277">
        <f>I25-I26</f>
        <v>-5095855.4539200002</v>
      </c>
      <c r="J27" s="157">
        <f>I27/I8</f>
        <v>-1.0640638590196805</v>
      </c>
      <c r="K27" s="277">
        <f>K25-K26</f>
        <v>561967.03533628769</v>
      </c>
      <c r="L27" s="157">
        <f>K27/K8</f>
        <v>4.6861812066754285E-2</v>
      </c>
      <c r="M27" s="277">
        <f>M25-M26</f>
        <v>7522521.9539845102</v>
      </c>
      <c r="N27" s="158">
        <f>M27/M8</f>
        <v>0.34847057141590365</v>
      </c>
    </row>
    <row r="28" spans="2:16" ht="14.25" customHeight="1" x14ac:dyDescent="0.2">
      <c r="B28" s="113" t="s">
        <v>43</v>
      </c>
      <c r="C28" s="267" t="s">
        <v>71</v>
      </c>
      <c r="D28" s="12"/>
      <c r="E28" s="267">
        <v>0</v>
      </c>
      <c r="F28" s="12"/>
      <c r="G28" s="267">
        <v>0</v>
      </c>
      <c r="H28" s="12"/>
      <c r="I28" s="267">
        <f>E28</f>
        <v>0</v>
      </c>
      <c r="J28" s="7"/>
      <c r="K28" s="267">
        <f>E28</f>
        <v>0</v>
      </c>
      <c r="L28" s="7"/>
      <c r="M28" s="267">
        <f>E28</f>
        <v>0</v>
      </c>
      <c r="N28" s="120"/>
    </row>
    <row r="29" spans="2:16" ht="14.25" customHeight="1" x14ac:dyDescent="0.2">
      <c r="B29" s="113" t="s">
        <v>219</v>
      </c>
      <c r="C29" s="267"/>
      <c r="D29" s="12"/>
      <c r="E29" s="267"/>
      <c r="F29" s="12"/>
      <c r="G29" s="267">
        <f>IF(G30&lt;0,0,0.25*(G27-G28+E30))</f>
        <v>0</v>
      </c>
      <c r="H29" s="12"/>
      <c r="I29" s="267">
        <f>IF(I30&lt;0,0,0.25*(I27-I28+G30))</f>
        <v>0</v>
      </c>
      <c r="J29" s="7"/>
      <c r="K29" s="267">
        <f>IF(K30&lt;0,0,0.25*(K27-K28+I30))</f>
        <v>0</v>
      </c>
      <c r="L29" s="7"/>
      <c r="M29" s="267">
        <f>IF(M30&lt;0,0,0.25*(M27-M28+K30))</f>
        <v>0</v>
      </c>
      <c r="N29" s="120"/>
      <c r="P29" s="282"/>
    </row>
    <row r="30" spans="2:16" ht="14.25" customHeight="1" x14ac:dyDescent="0.2">
      <c r="B30" s="280" t="s">
        <v>220</v>
      </c>
      <c r="C30" s="281" t="s">
        <v>71</v>
      </c>
      <c r="D30" s="100"/>
      <c r="E30" s="281">
        <f>IF(E27-E28&lt;0,E27-E28,0)</f>
        <v>-420000</v>
      </c>
      <c r="F30" s="100"/>
      <c r="G30" s="281">
        <f>IF(E30+G27-G28&lt;0,E30+G27-G28,0)</f>
        <v>-6682988.2790000001</v>
      </c>
      <c r="H30" s="100"/>
      <c r="I30" s="281">
        <f>IF(G30+I27-I28&lt;0,G30+I27-I28,0)</f>
        <v>-11778843.73292</v>
      </c>
      <c r="J30" s="101"/>
      <c r="K30" s="281">
        <f>IF(I30+K27-K28&lt;0,I30+K27-K28,0)</f>
        <v>-11216876.697583713</v>
      </c>
      <c r="L30" s="101"/>
      <c r="M30" s="281">
        <f>IF(K30+M27-M28&lt;0,K30+M27-M28,0)</f>
        <v>-3694354.7435992025</v>
      </c>
      <c r="N30" s="121"/>
    </row>
    <row r="31" spans="2:16" ht="14.25" customHeight="1" x14ac:dyDescent="0.2">
      <c r="B31" s="159" t="s">
        <v>41</v>
      </c>
      <c r="C31" s="278" t="s">
        <v>71</v>
      </c>
      <c r="D31" s="160" t="s">
        <v>71</v>
      </c>
      <c r="E31" s="278">
        <f>E27-E28-E29</f>
        <v>-420000</v>
      </c>
      <c r="F31" s="160" t="e">
        <f>E31/E8</f>
        <v>#DIV/0!</v>
      </c>
      <c r="G31" s="278">
        <f>G27-G28-G29</f>
        <v>-6262988.2790000001</v>
      </c>
      <c r="H31" s="160">
        <f>G31/G8</f>
        <v>-8.643477059412664</v>
      </c>
      <c r="I31" s="278">
        <f>I27-I28-I29</f>
        <v>-5095855.4539200002</v>
      </c>
      <c r="J31" s="160">
        <f>I31/I8</f>
        <v>-1.0640638590196805</v>
      </c>
      <c r="K31" s="278">
        <f>K27-K28-K29</f>
        <v>561967.03533628769</v>
      </c>
      <c r="L31" s="160">
        <f>K31/K8</f>
        <v>4.6861812066754285E-2</v>
      </c>
      <c r="M31" s="278">
        <f>M27-M28-M29</f>
        <v>7522521.9539845102</v>
      </c>
      <c r="N31" s="161">
        <f>M31/M8</f>
        <v>0.34847057141590365</v>
      </c>
    </row>
    <row r="32" spans="2:16" ht="12.75" x14ac:dyDescent="0.2">
      <c r="B32" s="6"/>
      <c r="C32" s="6"/>
      <c r="D32" s="7"/>
      <c r="E32" s="6"/>
      <c r="F32" s="7"/>
      <c r="G32" s="6"/>
      <c r="H32" s="7"/>
      <c r="I32" s="6"/>
      <c r="J32" s="7"/>
      <c r="K32" s="6"/>
      <c r="L32" s="7"/>
      <c r="M32" s="6"/>
      <c r="N32" s="7"/>
    </row>
    <row r="33" spans="1:14" ht="12.75" x14ac:dyDescent="0.2">
      <c r="B33" s="15" t="s">
        <v>222</v>
      </c>
      <c r="C33" s="16" t="s">
        <v>221</v>
      </c>
      <c r="D33" s="16"/>
      <c r="E33" s="16" t="s">
        <v>221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12.75" x14ac:dyDescent="0.2">
      <c r="A34" s="46"/>
      <c r="B34" s="162"/>
      <c r="C34" s="279" t="s">
        <v>77</v>
      </c>
      <c r="D34" s="279"/>
      <c r="E34" s="279" t="s">
        <v>77</v>
      </c>
      <c r="F34" s="279"/>
      <c r="G34" s="279"/>
      <c r="H34" s="279"/>
      <c r="I34" s="279"/>
      <c r="J34" s="279"/>
      <c r="K34" s="279"/>
      <c r="L34" s="279"/>
      <c r="M34" s="279"/>
      <c r="N34" s="279"/>
    </row>
    <row r="35" spans="1:14" ht="12.75" x14ac:dyDescent="0.2">
      <c r="A35" s="163"/>
      <c r="B35" s="164"/>
      <c r="C35" s="165" t="s">
        <v>78</v>
      </c>
      <c r="D35" s="165"/>
      <c r="E35" s="165" t="s">
        <v>78</v>
      </c>
      <c r="F35" s="165"/>
      <c r="G35" s="165"/>
      <c r="H35" s="165"/>
      <c r="I35" s="165"/>
      <c r="J35" s="165"/>
      <c r="K35" s="165"/>
      <c r="L35" s="165"/>
      <c r="M35" s="165"/>
      <c r="N35" s="165"/>
    </row>
    <row r="36" spans="1:14" ht="12.75" x14ac:dyDescent="0.2">
      <c r="B36" s="166"/>
      <c r="C36" s="165" t="s">
        <v>79</v>
      </c>
      <c r="D36" s="165"/>
      <c r="E36" s="165" t="s">
        <v>79</v>
      </c>
      <c r="F36" s="165"/>
      <c r="G36" s="165"/>
      <c r="H36" s="165"/>
      <c r="I36" s="165"/>
      <c r="J36" s="165"/>
      <c r="K36" s="165"/>
      <c r="L36" s="165"/>
      <c r="M36" s="165"/>
      <c r="N36" s="165"/>
    </row>
  </sheetData>
  <mergeCells count="1">
    <mergeCell ref="B1:N1"/>
  </mergeCells>
  <phoneticPr fontId="17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99" orientation="landscape" r:id="rId1"/>
  <headerFooter>
    <oddHeader>&amp;F</oddHead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Z630"/>
  <sheetViews>
    <sheetView zoomScale="87" zoomScaleNormal="8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8.81640625" defaultRowHeight="14.5" x14ac:dyDescent="0.35"/>
  <cols>
    <col min="1" max="1" width="21.81640625" style="62" customWidth="1"/>
    <col min="2" max="2" width="52.81640625" style="59" customWidth="1"/>
    <col min="3" max="3" width="13.81640625" style="59" customWidth="1"/>
    <col min="4" max="4" width="9.1796875" style="59" customWidth="1"/>
    <col min="5" max="5" width="9.7265625" style="59" customWidth="1"/>
    <col min="6" max="6" width="13.81640625" style="25" bestFit="1" customWidth="1"/>
    <col min="7" max="7" width="12.81640625" style="25" customWidth="1"/>
    <col min="8" max="8" width="10.54296875" style="25" customWidth="1"/>
    <col min="9" max="9" width="11.453125" style="25" customWidth="1"/>
    <col min="10" max="10" width="11" style="25" customWidth="1"/>
    <col min="11" max="11" width="11.453125" style="25" customWidth="1"/>
    <col min="12" max="12" width="11" style="25" customWidth="1"/>
    <col min="13" max="13" width="12.1796875" style="25" customWidth="1"/>
    <col min="14" max="14" width="11.453125" style="25" customWidth="1"/>
    <col min="15" max="15" width="12.453125" style="25" bestFit="1" customWidth="1"/>
    <col min="16" max="16" width="11.54296875" style="25" customWidth="1"/>
    <col min="17" max="17" width="12.453125" style="25" customWidth="1"/>
    <col min="18" max="18" width="11" style="25" customWidth="1"/>
    <col min="19" max="19" width="11.453125" style="25" customWidth="1"/>
    <col min="20" max="20" width="11.1796875" style="25" customWidth="1"/>
    <col min="21" max="21" width="11.26953125" style="25" customWidth="1"/>
    <col min="22" max="22" width="11.453125" style="25" customWidth="1"/>
    <col min="23" max="23" width="12.81640625" style="25" customWidth="1"/>
    <col min="24" max="24" width="11.453125" style="25" customWidth="1"/>
    <col min="25" max="25" width="10.81640625" style="25" customWidth="1"/>
    <col min="26" max="26" width="10.7265625" style="25" bestFit="1" customWidth="1"/>
    <col min="27" max="27" width="10.81640625" style="25" bestFit="1" customWidth="1"/>
    <col min="28" max="28" width="12" style="25" customWidth="1"/>
    <col min="29" max="30" width="10.81640625" style="25" bestFit="1" customWidth="1"/>
    <col min="31" max="31" width="11" style="25" customWidth="1"/>
    <col min="32" max="34" width="10.81640625" style="25" bestFit="1" customWidth="1"/>
    <col min="35" max="35" width="12.1796875" style="25" customWidth="1"/>
    <col min="36" max="36" width="11.81640625" style="25" customWidth="1"/>
    <col min="37" max="38" width="11.54296875" style="25" customWidth="1"/>
    <col min="39" max="39" width="13.7265625" style="25" customWidth="1"/>
    <col min="40" max="40" width="11.81640625" style="25" customWidth="1"/>
    <col min="41" max="41" width="12.7265625" style="25" customWidth="1"/>
    <col min="42" max="42" width="13.453125" style="24" customWidth="1"/>
    <col min="43" max="43" width="11.7265625" style="24" customWidth="1"/>
    <col min="44" max="44" width="12.453125" style="24" customWidth="1"/>
    <col min="45" max="45" width="11.81640625" style="24" customWidth="1"/>
    <col min="46" max="46" width="11.7265625" style="24" customWidth="1"/>
    <col min="47" max="47" width="12.453125" style="24" customWidth="1"/>
    <col min="48" max="48" width="12" style="24" customWidth="1"/>
    <col min="49" max="49" width="11.81640625" style="24" customWidth="1"/>
    <col min="50" max="50" width="12" style="24" customWidth="1"/>
    <col min="51" max="51" width="11.81640625" style="24" customWidth="1"/>
    <col min="52" max="52" width="12.26953125" style="24" customWidth="1"/>
    <col min="53" max="53" width="11.81640625" style="24" customWidth="1"/>
    <col min="54" max="54" width="14.1796875" style="24" customWidth="1"/>
    <col min="55" max="55" width="12" style="24" customWidth="1"/>
    <col min="56" max="56" width="12.26953125" style="24" customWidth="1"/>
    <col min="57" max="58" width="11.54296875" style="24" customWidth="1"/>
    <col min="59" max="59" width="12.453125" style="24" customWidth="1"/>
    <col min="60" max="60" width="12.26953125" style="24" customWidth="1"/>
    <col min="61" max="61" width="12" style="24" customWidth="1"/>
    <col min="62" max="62" width="12.26953125" style="24" customWidth="1"/>
    <col min="63" max="63" width="12" style="24" customWidth="1"/>
    <col min="64" max="64" width="12.54296875" style="24" customWidth="1"/>
    <col min="65" max="65" width="12.26953125" style="24" customWidth="1"/>
    <col min="66" max="84" width="8.81640625" style="27"/>
    <col min="85" max="85" width="66.7265625" style="29" customWidth="1"/>
    <col min="86" max="151" width="8.81640625" style="27"/>
    <col min="152" max="156" width="8.81640625" style="26"/>
    <col min="157" max="16384" width="8.81640625" style="24"/>
  </cols>
  <sheetData>
    <row r="1" spans="1:156" ht="31.5" customHeight="1" x14ac:dyDescent="0.2">
      <c r="A1" s="351" t="s">
        <v>127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222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222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222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222"/>
      <c r="BH1" s="129"/>
      <c r="BI1" s="129"/>
      <c r="BJ1" s="129"/>
      <c r="BK1" s="129"/>
      <c r="BL1" s="129"/>
      <c r="BM1" s="129"/>
      <c r="CG1" s="32"/>
    </row>
    <row r="2" spans="1:156" s="26" customFormat="1" ht="9.75" customHeight="1" x14ac:dyDescent="0.25">
      <c r="A2" s="130"/>
      <c r="B2" s="86"/>
      <c r="C2" s="86"/>
      <c r="D2" s="86"/>
      <c r="E2" s="86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32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</row>
    <row r="3" spans="1:156" s="231" customFormat="1" ht="28.5" customHeight="1" x14ac:dyDescent="0.25">
      <c r="A3" s="347" t="s">
        <v>239</v>
      </c>
      <c r="B3" s="348"/>
      <c r="C3" s="331" t="s">
        <v>71</v>
      </c>
      <c r="D3" s="332" t="s">
        <v>71</v>
      </c>
      <c r="E3" s="332" t="s">
        <v>71</v>
      </c>
      <c r="F3" s="253">
        <v>44197</v>
      </c>
      <c r="G3" s="254">
        <v>44228</v>
      </c>
      <c r="H3" s="254">
        <v>44256</v>
      </c>
      <c r="I3" s="254">
        <v>44287</v>
      </c>
      <c r="J3" s="254">
        <v>44317</v>
      </c>
      <c r="K3" s="254">
        <v>44348</v>
      </c>
      <c r="L3" s="254">
        <v>44378</v>
      </c>
      <c r="M3" s="254">
        <v>44409</v>
      </c>
      <c r="N3" s="254">
        <v>44440</v>
      </c>
      <c r="O3" s="254">
        <v>44470</v>
      </c>
      <c r="P3" s="254">
        <v>44501</v>
      </c>
      <c r="Q3" s="255">
        <v>44531</v>
      </c>
      <c r="R3" s="254">
        <v>44562</v>
      </c>
      <c r="S3" s="254">
        <v>44593</v>
      </c>
      <c r="T3" s="254">
        <v>44621</v>
      </c>
      <c r="U3" s="254">
        <v>44652</v>
      </c>
      <c r="V3" s="254">
        <v>44682</v>
      </c>
      <c r="W3" s="254">
        <v>44713</v>
      </c>
      <c r="X3" s="254">
        <v>44743</v>
      </c>
      <c r="Y3" s="254">
        <v>44774</v>
      </c>
      <c r="Z3" s="254">
        <v>44805</v>
      </c>
      <c r="AA3" s="254">
        <v>44835</v>
      </c>
      <c r="AB3" s="254">
        <v>44866</v>
      </c>
      <c r="AC3" s="255">
        <v>44896</v>
      </c>
      <c r="AD3" s="254">
        <v>44927</v>
      </c>
      <c r="AE3" s="254">
        <v>44958</v>
      </c>
      <c r="AF3" s="254">
        <v>44986</v>
      </c>
      <c r="AG3" s="254">
        <v>45017</v>
      </c>
      <c r="AH3" s="254">
        <v>45047</v>
      </c>
      <c r="AI3" s="254">
        <v>45078</v>
      </c>
      <c r="AJ3" s="254">
        <v>45108</v>
      </c>
      <c r="AK3" s="254">
        <v>45139</v>
      </c>
      <c r="AL3" s="254">
        <v>45170</v>
      </c>
      <c r="AM3" s="254">
        <v>45200</v>
      </c>
      <c r="AN3" s="254">
        <v>45231</v>
      </c>
      <c r="AO3" s="255">
        <v>45261</v>
      </c>
      <c r="AP3" s="254">
        <v>45292</v>
      </c>
      <c r="AQ3" s="254">
        <v>45323</v>
      </c>
      <c r="AR3" s="254">
        <v>45352</v>
      </c>
      <c r="AS3" s="254">
        <v>45383</v>
      </c>
      <c r="AT3" s="254">
        <v>45413</v>
      </c>
      <c r="AU3" s="256">
        <v>45444</v>
      </c>
      <c r="AV3" s="254">
        <v>45474</v>
      </c>
      <c r="AW3" s="254">
        <v>45505</v>
      </c>
      <c r="AX3" s="254">
        <v>45536</v>
      </c>
      <c r="AY3" s="254">
        <v>45566</v>
      </c>
      <c r="AZ3" s="254">
        <v>45597</v>
      </c>
      <c r="BA3" s="330">
        <v>45627</v>
      </c>
      <c r="BB3" s="254">
        <v>45658</v>
      </c>
      <c r="BC3" s="254">
        <v>45689</v>
      </c>
      <c r="BD3" s="254">
        <v>45717</v>
      </c>
      <c r="BE3" s="254">
        <v>45748</v>
      </c>
      <c r="BF3" s="254">
        <v>45778</v>
      </c>
      <c r="BG3" s="256">
        <v>45809</v>
      </c>
      <c r="BH3" s="254">
        <v>45839</v>
      </c>
      <c r="BI3" s="254">
        <v>45870</v>
      </c>
      <c r="BJ3" s="254">
        <v>45901</v>
      </c>
      <c r="BK3" s="254">
        <v>45931</v>
      </c>
      <c r="BL3" s="254">
        <v>45962</v>
      </c>
      <c r="BM3" s="254">
        <v>45992</v>
      </c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1"/>
      <c r="CH3" s="340"/>
      <c r="CI3" s="340"/>
      <c r="CJ3" s="340"/>
      <c r="CK3" s="340"/>
      <c r="CL3" s="340"/>
      <c r="CM3" s="340"/>
      <c r="CN3" s="340"/>
      <c r="CO3" s="340"/>
      <c r="CP3" s="340"/>
      <c r="CQ3" s="340"/>
      <c r="CR3" s="340"/>
      <c r="CS3" s="340"/>
      <c r="CT3" s="340"/>
      <c r="CU3" s="340"/>
      <c r="CV3" s="340"/>
      <c r="CW3" s="340"/>
      <c r="CX3" s="340"/>
      <c r="CY3" s="340"/>
      <c r="CZ3" s="340"/>
      <c r="DA3" s="340"/>
      <c r="DB3" s="340"/>
      <c r="DC3" s="340"/>
      <c r="DD3" s="340"/>
      <c r="DE3" s="340"/>
      <c r="DF3" s="340"/>
      <c r="DG3" s="340"/>
      <c r="DH3" s="340"/>
      <c r="DI3" s="340"/>
      <c r="DJ3" s="340"/>
      <c r="DK3" s="340"/>
      <c r="DL3" s="340"/>
      <c r="DM3" s="340"/>
      <c r="DN3" s="340"/>
      <c r="DO3" s="340"/>
      <c r="DP3" s="340"/>
      <c r="DQ3" s="340"/>
      <c r="DR3" s="340"/>
      <c r="DS3" s="340"/>
      <c r="DT3" s="340"/>
      <c r="DU3" s="340"/>
      <c r="DV3" s="340"/>
      <c r="DW3" s="340"/>
      <c r="DX3" s="340"/>
      <c r="DY3" s="340"/>
      <c r="DZ3" s="340"/>
      <c r="EA3" s="340"/>
      <c r="EB3" s="340"/>
      <c r="EC3" s="340"/>
      <c r="ED3" s="340"/>
      <c r="EE3" s="340"/>
      <c r="EF3" s="340"/>
      <c r="EG3" s="340"/>
      <c r="EH3" s="340"/>
      <c r="EI3" s="340"/>
      <c r="EJ3" s="340"/>
      <c r="EK3" s="340"/>
      <c r="EL3" s="340"/>
      <c r="EM3" s="340"/>
      <c r="EN3" s="340"/>
      <c r="EO3" s="340"/>
      <c r="EP3" s="340"/>
      <c r="EQ3" s="340"/>
      <c r="ER3" s="340"/>
      <c r="ES3" s="340"/>
      <c r="ET3" s="340"/>
      <c r="EU3" s="340"/>
      <c r="EV3" s="230"/>
      <c r="EW3" s="230"/>
      <c r="EX3" s="230"/>
      <c r="EY3" s="230"/>
      <c r="EZ3" s="230"/>
    </row>
    <row r="4" spans="1:156" s="27" customFormat="1" ht="21.75" customHeight="1" x14ac:dyDescent="0.25">
      <c r="A4" s="191" t="s">
        <v>104</v>
      </c>
      <c r="B4" s="56" t="s">
        <v>223</v>
      </c>
      <c r="C4" s="56"/>
      <c r="D4" s="56"/>
      <c r="E4" s="56"/>
      <c r="F4" s="283">
        <v>0</v>
      </c>
      <c r="G4" s="284">
        <v>0</v>
      </c>
      <c r="H4" s="284">
        <f>G7</f>
        <v>0</v>
      </c>
      <c r="I4" s="284">
        <f>H7</f>
        <v>0</v>
      </c>
      <c r="J4" s="284">
        <f t="shared" ref="J4" si="0">I7</f>
        <v>0</v>
      </c>
      <c r="K4" s="284" t="s">
        <v>71</v>
      </c>
      <c r="L4" s="284" t="s">
        <v>71</v>
      </c>
      <c r="M4" s="284" t="s">
        <v>71</v>
      </c>
      <c r="N4" s="284" t="s">
        <v>71</v>
      </c>
      <c r="O4" s="284" t="s">
        <v>71</v>
      </c>
      <c r="P4" s="284" t="s">
        <v>71</v>
      </c>
      <c r="Q4" s="284" t="s">
        <v>71</v>
      </c>
      <c r="R4" s="284" t="s">
        <v>71</v>
      </c>
      <c r="S4" s="284" t="s">
        <v>71</v>
      </c>
      <c r="T4" s="284" t="s">
        <v>71</v>
      </c>
      <c r="U4" s="284" t="s">
        <v>71</v>
      </c>
      <c r="V4" s="284">
        <v>500</v>
      </c>
      <c r="W4" s="284">
        <v>500</v>
      </c>
      <c r="X4" s="284">
        <f t="shared" ref="X4" si="1">W7</f>
        <v>950</v>
      </c>
      <c r="Y4" s="284">
        <f t="shared" ref="Y4" si="2">X7</f>
        <v>1500</v>
      </c>
      <c r="Z4" s="284">
        <f t="shared" ref="Z4" si="3">Y7</f>
        <v>2150</v>
      </c>
      <c r="AA4" s="284">
        <f t="shared" ref="AA4" si="4">Z7</f>
        <v>2850</v>
      </c>
      <c r="AB4" s="284">
        <f t="shared" ref="AB4" si="5">AA7</f>
        <v>4050</v>
      </c>
      <c r="AC4" s="284">
        <f t="shared" ref="AC4" si="6">AB7</f>
        <v>5250</v>
      </c>
      <c r="AD4" s="284">
        <f t="shared" ref="AD4" si="7">AC7</f>
        <v>6450</v>
      </c>
      <c r="AE4" s="284">
        <f t="shared" ref="AE4" si="8">AD7</f>
        <v>7650</v>
      </c>
      <c r="AF4" s="284">
        <f t="shared" ref="AF4" si="9">AE7</f>
        <v>8850</v>
      </c>
      <c r="AG4" s="284">
        <f t="shared" ref="AG4" si="10">AF7</f>
        <v>10050</v>
      </c>
      <c r="AH4" s="284">
        <f t="shared" ref="AH4" si="11">AG7</f>
        <v>11750</v>
      </c>
      <c r="AI4" s="284">
        <f t="shared" ref="AI4" si="12">AH7</f>
        <v>13450</v>
      </c>
      <c r="AJ4" s="284">
        <f t="shared" ref="AJ4" si="13">AI7</f>
        <v>15150</v>
      </c>
      <c r="AK4" s="284">
        <f t="shared" ref="AK4" si="14">AJ7</f>
        <v>16850</v>
      </c>
      <c r="AL4" s="284">
        <f t="shared" ref="AL4" si="15">AK7</f>
        <v>19050</v>
      </c>
      <c r="AM4" s="284">
        <f t="shared" ref="AM4" si="16">AL7</f>
        <v>21250</v>
      </c>
      <c r="AN4" s="284">
        <f t="shared" ref="AN4" si="17">AM7</f>
        <v>23450</v>
      </c>
      <c r="AO4" s="284">
        <f t="shared" ref="AO4" si="18">AN7</f>
        <v>25650</v>
      </c>
      <c r="AP4" s="284">
        <f t="shared" ref="AP4" si="19">AO7</f>
        <v>27850</v>
      </c>
      <c r="AQ4" s="284">
        <f t="shared" ref="AQ4" si="20">AP7</f>
        <v>30050</v>
      </c>
      <c r="AR4" s="284">
        <f t="shared" ref="AR4" si="21">AQ7</f>
        <v>32250</v>
      </c>
      <c r="AS4" s="284">
        <f t="shared" ref="AS4" si="22">AR7</f>
        <v>34450</v>
      </c>
      <c r="AT4" s="284">
        <f t="shared" ref="AT4" si="23">AS7</f>
        <v>36650</v>
      </c>
      <c r="AU4" s="284">
        <f t="shared" ref="AU4" si="24">AT7</f>
        <v>38850</v>
      </c>
      <c r="AV4" s="284">
        <f t="shared" ref="AV4" si="25">AU7</f>
        <v>41050</v>
      </c>
      <c r="AW4" s="284">
        <f t="shared" ref="AW4" si="26">AV7</f>
        <v>43250</v>
      </c>
      <c r="AX4" s="284">
        <f t="shared" ref="AX4" si="27">AW7</f>
        <v>45450</v>
      </c>
      <c r="AY4" s="284">
        <f t="shared" ref="AY4" si="28">AX7</f>
        <v>48150</v>
      </c>
      <c r="AZ4" s="284">
        <f t="shared" ref="AZ4" si="29">AY7</f>
        <v>50850</v>
      </c>
      <c r="BA4" s="284">
        <f t="shared" ref="BA4" si="30">AZ7</f>
        <v>53550</v>
      </c>
      <c r="BB4" s="284">
        <f t="shared" ref="BB4" si="31">BA7</f>
        <v>56250</v>
      </c>
      <c r="BC4" s="284">
        <f t="shared" ref="BC4" si="32">BB7</f>
        <v>58950</v>
      </c>
      <c r="BD4" s="284">
        <f t="shared" ref="BD4" si="33">BC7</f>
        <v>61650</v>
      </c>
      <c r="BE4" s="284">
        <f t="shared" ref="BE4" si="34">BD7</f>
        <v>64350</v>
      </c>
      <c r="BF4" s="284">
        <f t="shared" ref="BF4" si="35">BE7</f>
        <v>67050</v>
      </c>
      <c r="BG4" s="284">
        <f t="shared" ref="BG4" si="36">BF7</f>
        <v>69750</v>
      </c>
      <c r="BH4" s="284">
        <f t="shared" ref="BH4" si="37">BG7</f>
        <v>72950</v>
      </c>
      <c r="BI4" s="284">
        <f t="shared" ref="BI4" si="38">BH7</f>
        <v>76150</v>
      </c>
      <c r="BJ4" s="284">
        <f t="shared" ref="BJ4" si="39">BI7</f>
        <v>79350</v>
      </c>
      <c r="BK4" s="284">
        <f t="shared" ref="BK4" si="40">BJ7</f>
        <v>83050</v>
      </c>
      <c r="BL4" s="284">
        <f t="shared" ref="BL4" si="41">BK7</f>
        <v>86750</v>
      </c>
      <c r="BM4" s="284">
        <f t="shared" ref="BM4" si="42">BL7</f>
        <v>90450</v>
      </c>
      <c r="BN4" s="342"/>
      <c r="BO4" s="342"/>
      <c r="BP4" s="342"/>
      <c r="BQ4" s="342"/>
      <c r="BR4" s="342"/>
      <c r="BS4" s="342"/>
      <c r="BT4" s="342"/>
      <c r="BU4" s="342"/>
      <c r="BV4" s="342"/>
      <c r="BW4" s="342"/>
      <c r="BX4" s="342"/>
      <c r="BY4" s="342"/>
      <c r="CG4" s="33"/>
    </row>
    <row r="5" spans="1:156" s="27" customFormat="1" ht="21.75" customHeight="1" x14ac:dyDescent="0.25">
      <c r="A5" s="194"/>
      <c r="B5" s="56" t="s">
        <v>224</v>
      </c>
      <c r="C5" s="56"/>
      <c r="D5" s="56"/>
      <c r="E5" s="56"/>
      <c r="F5" s="40">
        <v>0</v>
      </c>
      <c r="G5" s="317">
        <v>0</v>
      </c>
      <c r="H5" s="317" t="s">
        <v>71</v>
      </c>
      <c r="I5" s="317" t="s">
        <v>71</v>
      </c>
      <c r="J5" s="317" t="s">
        <v>71</v>
      </c>
      <c r="K5" s="317" t="s">
        <v>71</v>
      </c>
      <c r="L5" s="317" t="s">
        <v>71</v>
      </c>
      <c r="M5" s="317" t="s">
        <v>71</v>
      </c>
      <c r="N5" s="317" t="s">
        <v>71</v>
      </c>
      <c r="O5" s="317" t="s">
        <v>71</v>
      </c>
      <c r="P5" s="317" t="s">
        <v>71</v>
      </c>
      <c r="Q5" s="317" t="s">
        <v>71</v>
      </c>
      <c r="R5" s="317" t="s">
        <v>71</v>
      </c>
      <c r="S5" s="317" t="s">
        <v>71</v>
      </c>
      <c r="T5" s="317" t="s">
        <v>71</v>
      </c>
      <c r="U5" s="317" t="s">
        <v>71</v>
      </c>
      <c r="V5" s="40">
        <v>250</v>
      </c>
      <c r="W5" s="40">
        <v>250</v>
      </c>
      <c r="X5" s="40">
        <v>350</v>
      </c>
      <c r="Y5" s="40">
        <v>450</v>
      </c>
      <c r="Z5" s="40">
        <v>500</v>
      </c>
      <c r="AA5" s="40">
        <v>1000</v>
      </c>
      <c r="AB5" s="40">
        <v>1000</v>
      </c>
      <c r="AC5" s="40">
        <v>1000</v>
      </c>
      <c r="AD5" s="40">
        <v>1000</v>
      </c>
      <c r="AE5" s="40">
        <v>1000</v>
      </c>
      <c r="AF5" s="40">
        <v>1000</v>
      </c>
      <c r="AG5" s="40">
        <v>1500</v>
      </c>
      <c r="AH5" s="40">
        <v>1500</v>
      </c>
      <c r="AI5" s="40">
        <v>1500</v>
      </c>
      <c r="AJ5" s="40">
        <v>1500</v>
      </c>
      <c r="AK5" s="40">
        <v>2000</v>
      </c>
      <c r="AL5" s="40">
        <v>2000</v>
      </c>
      <c r="AM5" s="40">
        <v>2000</v>
      </c>
      <c r="AN5" s="40">
        <v>2000</v>
      </c>
      <c r="AO5" s="40">
        <v>2000</v>
      </c>
      <c r="AP5" s="40">
        <v>2000</v>
      </c>
      <c r="AQ5" s="40">
        <v>2000</v>
      </c>
      <c r="AR5" s="40">
        <v>2000</v>
      </c>
      <c r="AS5" s="40">
        <v>2000</v>
      </c>
      <c r="AT5" s="40">
        <v>2000</v>
      </c>
      <c r="AU5" s="40">
        <v>2000</v>
      </c>
      <c r="AV5" s="40">
        <v>2000</v>
      </c>
      <c r="AW5" s="40">
        <v>2000</v>
      </c>
      <c r="AX5" s="40">
        <v>2500</v>
      </c>
      <c r="AY5" s="40">
        <v>2500</v>
      </c>
      <c r="AZ5" s="40">
        <v>2500</v>
      </c>
      <c r="BA5" s="40">
        <v>2500</v>
      </c>
      <c r="BB5" s="40">
        <v>2500</v>
      </c>
      <c r="BC5" s="40">
        <v>2500</v>
      </c>
      <c r="BD5" s="40">
        <v>2500</v>
      </c>
      <c r="BE5" s="40">
        <v>2500</v>
      </c>
      <c r="BF5" s="40">
        <v>2500</v>
      </c>
      <c r="BG5" s="40">
        <v>3000</v>
      </c>
      <c r="BH5" s="40">
        <v>3000</v>
      </c>
      <c r="BI5" s="40">
        <v>3000</v>
      </c>
      <c r="BJ5" s="40">
        <v>3500</v>
      </c>
      <c r="BK5" s="40">
        <v>3500</v>
      </c>
      <c r="BL5" s="40">
        <v>3500</v>
      </c>
      <c r="BM5" s="40">
        <v>3000</v>
      </c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343"/>
      <c r="CG5" s="33"/>
    </row>
    <row r="6" spans="1:156" s="27" customFormat="1" ht="21.75" customHeight="1" x14ac:dyDescent="0.25">
      <c r="A6" s="194"/>
      <c r="B6" s="56" t="s">
        <v>225</v>
      </c>
      <c r="C6" s="56"/>
      <c r="D6" s="56"/>
      <c r="E6" s="56"/>
      <c r="F6" s="40">
        <v>0</v>
      </c>
      <c r="G6" s="40">
        <v>0</v>
      </c>
      <c r="H6" s="40">
        <v>0</v>
      </c>
      <c r="I6" s="40">
        <v>0</v>
      </c>
      <c r="J6" s="40">
        <f>I6</f>
        <v>0</v>
      </c>
      <c r="K6" s="317" t="s">
        <v>71</v>
      </c>
      <c r="L6" s="317" t="s">
        <v>71</v>
      </c>
      <c r="M6" s="317" t="s">
        <v>71</v>
      </c>
      <c r="N6" s="317" t="s">
        <v>71</v>
      </c>
      <c r="O6" s="317" t="s">
        <v>71</v>
      </c>
      <c r="P6" s="317" t="s">
        <v>71</v>
      </c>
      <c r="Q6" s="317" t="s">
        <v>71</v>
      </c>
      <c r="R6" s="317" t="s">
        <v>71</v>
      </c>
      <c r="S6" s="317" t="s">
        <v>71</v>
      </c>
      <c r="T6" s="40" t="str">
        <f t="shared" ref="T6:BM6" si="43">S6</f>
        <v xml:space="preserve"> </v>
      </c>
      <c r="U6" s="40">
        <v>0</v>
      </c>
      <c r="V6" s="40">
        <v>200</v>
      </c>
      <c r="W6" s="40">
        <f t="shared" si="43"/>
        <v>200</v>
      </c>
      <c r="X6" s="40">
        <f t="shared" si="43"/>
        <v>200</v>
      </c>
      <c r="Y6" s="40">
        <f t="shared" si="43"/>
        <v>200</v>
      </c>
      <c r="Z6" s="40">
        <f t="shared" si="43"/>
        <v>200</v>
      </c>
      <c r="AA6" s="40">
        <f t="shared" si="43"/>
        <v>200</v>
      </c>
      <c r="AB6" s="40">
        <f t="shared" si="43"/>
        <v>200</v>
      </c>
      <c r="AC6" s="40">
        <f t="shared" si="43"/>
        <v>200</v>
      </c>
      <c r="AD6" s="40">
        <f t="shared" si="43"/>
        <v>200</v>
      </c>
      <c r="AE6" s="40">
        <f t="shared" si="43"/>
        <v>200</v>
      </c>
      <c r="AF6" s="40">
        <f t="shared" si="43"/>
        <v>200</v>
      </c>
      <c r="AG6" s="40">
        <f t="shared" si="43"/>
        <v>200</v>
      </c>
      <c r="AH6" s="40">
        <f t="shared" si="43"/>
        <v>200</v>
      </c>
      <c r="AI6" s="40">
        <f t="shared" si="43"/>
        <v>200</v>
      </c>
      <c r="AJ6" s="40">
        <f t="shared" si="43"/>
        <v>200</v>
      </c>
      <c r="AK6" s="40">
        <f t="shared" si="43"/>
        <v>200</v>
      </c>
      <c r="AL6" s="40">
        <f t="shared" si="43"/>
        <v>200</v>
      </c>
      <c r="AM6" s="40">
        <f t="shared" si="43"/>
        <v>200</v>
      </c>
      <c r="AN6" s="40">
        <f t="shared" si="43"/>
        <v>200</v>
      </c>
      <c r="AO6" s="40">
        <f t="shared" si="43"/>
        <v>200</v>
      </c>
      <c r="AP6" s="40">
        <f t="shared" si="43"/>
        <v>200</v>
      </c>
      <c r="AQ6" s="40">
        <f t="shared" si="43"/>
        <v>200</v>
      </c>
      <c r="AR6" s="40">
        <f t="shared" si="43"/>
        <v>200</v>
      </c>
      <c r="AS6" s="40">
        <f t="shared" si="43"/>
        <v>200</v>
      </c>
      <c r="AT6" s="40">
        <f t="shared" si="43"/>
        <v>200</v>
      </c>
      <c r="AU6" s="40">
        <f t="shared" si="43"/>
        <v>200</v>
      </c>
      <c r="AV6" s="40">
        <f t="shared" si="43"/>
        <v>200</v>
      </c>
      <c r="AW6" s="40">
        <f t="shared" si="43"/>
        <v>200</v>
      </c>
      <c r="AX6" s="40">
        <f t="shared" si="43"/>
        <v>200</v>
      </c>
      <c r="AY6" s="40">
        <f t="shared" si="43"/>
        <v>200</v>
      </c>
      <c r="AZ6" s="40">
        <f t="shared" si="43"/>
        <v>200</v>
      </c>
      <c r="BA6" s="40">
        <f t="shared" si="43"/>
        <v>200</v>
      </c>
      <c r="BB6" s="40">
        <f t="shared" si="43"/>
        <v>200</v>
      </c>
      <c r="BC6" s="40">
        <f t="shared" si="43"/>
        <v>200</v>
      </c>
      <c r="BD6" s="40">
        <f t="shared" si="43"/>
        <v>200</v>
      </c>
      <c r="BE6" s="40">
        <f t="shared" si="43"/>
        <v>200</v>
      </c>
      <c r="BF6" s="40">
        <f t="shared" si="43"/>
        <v>200</v>
      </c>
      <c r="BG6" s="40">
        <f t="shared" si="43"/>
        <v>200</v>
      </c>
      <c r="BH6" s="40">
        <f t="shared" si="43"/>
        <v>200</v>
      </c>
      <c r="BI6" s="40">
        <f t="shared" si="43"/>
        <v>200</v>
      </c>
      <c r="BJ6" s="40">
        <f t="shared" si="43"/>
        <v>200</v>
      </c>
      <c r="BK6" s="40">
        <f t="shared" si="43"/>
        <v>200</v>
      </c>
      <c r="BL6" s="40">
        <f t="shared" si="43"/>
        <v>200</v>
      </c>
      <c r="BM6" s="40">
        <f t="shared" si="43"/>
        <v>200</v>
      </c>
      <c r="CG6" s="33"/>
    </row>
    <row r="7" spans="1:156" s="47" customFormat="1" ht="21.75" customHeight="1" x14ac:dyDescent="0.25">
      <c r="A7" s="194"/>
      <c r="B7" s="70" t="s">
        <v>226</v>
      </c>
      <c r="C7" s="70"/>
      <c r="D7" s="70"/>
      <c r="E7" s="70"/>
      <c r="F7" s="190">
        <f>SUM(F4:F6)</f>
        <v>0</v>
      </c>
      <c r="G7" s="190">
        <f>SUM(G4:G6)</f>
        <v>0</v>
      </c>
      <c r="H7" s="190">
        <f>SUM(H4:H6)</f>
        <v>0</v>
      </c>
      <c r="I7" s="190">
        <f>SUM(I4:I6)</f>
        <v>0</v>
      </c>
      <c r="J7" s="190">
        <f t="shared" ref="J7:Q7" si="44">SUM(J4:J6)</f>
        <v>0</v>
      </c>
      <c r="K7" s="190">
        <f t="shared" si="44"/>
        <v>0</v>
      </c>
      <c r="L7" s="190">
        <f t="shared" si="44"/>
        <v>0</v>
      </c>
      <c r="M7" s="190">
        <f t="shared" si="44"/>
        <v>0</v>
      </c>
      <c r="N7" s="190">
        <f t="shared" si="44"/>
        <v>0</v>
      </c>
      <c r="O7" s="190">
        <f t="shared" si="44"/>
        <v>0</v>
      </c>
      <c r="P7" s="190">
        <f t="shared" si="44"/>
        <v>0</v>
      </c>
      <c r="Q7" s="190">
        <f t="shared" si="44"/>
        <v>0</v>
      </c>
      <c r="R7" s="190">
        <f t="shared" ref="R7" si="45">SUM(R4:R6)</f>
        <v>0</v>
      </c>
      <c r="S7" s="190">
        <f t="shared" ref="S7" si="46">SUM(S4:S6)</f>
        <v>0</v>
      </c>
      <c r="T7" s="190">
        <f t="shared" ref="T7" si="47">SUM(T4:T6)</f>
        <v>0</v>
      </c>
      <c r="U7" s="190">
        <f t="shared" ref="U7" si="48">SUM(U4:U6)</f>
        <v>0</v>
      </c>
      <c r="V7" s="190">
        <f t="shared" ref="V7" si="49">SUM(V4:V6)</f>
        <v>950</v>
      </c>
      <c r="W7" s="190">
        <f t="shared" ref="W7" si="50">SUM(W4:W6)</f>
        <v>950</v>
      </c>
      <c r="X7" s="190">
        <f t="shared" ref="X7" si="51">SUM(X4:X6)</f>
        <v>1500</v>
      </c>
      <c r="Y7" s="190">
        <f t="shared" ref="Y7" si="52">SUM(Y4:Y6)</f>
        <v>2150</v>
      </c>
      <c r="Z7" s="190">
        <f t="shared" ref="Z7" si="53">SUM(Z4:Z6)</f>
        <v>2850</v>
      </c>
      <c r="AA7" s="190">
        <f t="shared" ref="AA7" si="54">SUM(AA4:AA6)</f>
        <v>4050</v>
      </c>
      <c r="AB7" s="190">
        <f t="shared" ref="AB7" si="55">SUM(AB4:AB6)</f>
        <v>5250</v>
      </c>
      <c r="AC7" s="190">
        <f t="shared" ref="AC7" si="56">SUM(AC4:AC6)</f>
        <v>6450</v>
      </c>
      <c r="AD7" s="190">
        <f t="shared" ref="AD7" si="57">SUM(AD4:AD6)</f>
        <v>7650</v>
      </c>
      <c r="AE7" s="190">
        <f t="shared" ref="AE7" si="58">SUM(AE4:AE6)</f>
        <v>8850</v>
      </c>
      <c r="AF7" s="190">
        <f t="shared" ref="AF7" si="59">SUM(AF4:AF6)</f>
        <v>10050</v>
      </c>
      <c r="AG7" s="190">
        <f t="shared" ref="AG7" si="60">SUM(AG4:AG6)</f>
        <v>11750</v>
      </c>
      <c r="AH7" s="190">
        <f t="shared" ref="AH7" si="61">SUM(AH4:AH6)</f>
        <v>13450</v>
      </c>
      <c r="AI7" s="190">
        <f t="shared" ref="AI7" si="62">SUM(AI4:AI6)</f>
        <v>15150</v>
      </c>
      <c r="AJ7" s="190">
        <f t="shared" ref="AJ7" si="63">SUM(AJ4:AJ6)</f>
        <v>16850</v>
      </c>
      <c r="AK7" s="190">
        <f t="shared" ref="AK7" si="64">SUM(AK4:AK6)</f>
        <v>19050</v>
      </c>
      <c r="AL7" s="190">
        <f t="shared" ref="AL7" si="65">SUM(AL4:AL6)</f>
        <v>21250</v>
      </c>
      <c r="AM7" s="190">
        <f t="shared" ref="AM7" si="66">SUM(AM4:AM6)</f>
        <v>23450</v>
      </c>
      <c r="AN7" s="190">
        <f t="shared" ref="AN7" si="67">SUM(AN4:AN6)</f>
        <v>25650</v>
      </c>
      <c r="AO7" s="190">
        <f t="shared" ref="AO7" si="68">SUM(AO4:AO6)</f>
        <v>27850</v>
      </c>
      <c r="AP7" s="190">
        <f t="shared" ref="AP7" si="69">SUM(AP4:AP6)</f>
        <v>30050</v>
      </c>
      <c r="AQ7" s="190">
        <f t="shared" ref="AQ7" si="70">SUM(AQ4:AQ6)</f>
        <v>32250</v>
      </c>
      <c r="AR7" s="190">
        <f t="shared" ref="AR7" si="71">SUM(AR4:AR6)</f>
        <v>34450</v>
      </c>
      <c r="AS7" s="190">
        <f t="shared" ref="AS7" si="72">SUM(AS4:AS6)</f>
        <v>36650</v>
      </c>
      <c r="AT7" s="190">
        <f t="shared" ref="AT7" si="73">SUM(AT4:AT6)</f>
        <v>38850</v>
      </c>
      <c r="AU7" s="190">
        <f t="shared" ref="AU7" si="74">SUM(AU4:AU6)</f>
        <v>41050</v>
      </c>
      <c r="AV7" s="190">
        <f t="shared" ref="AV7" si="75">SUM(AV4:AV6)</f>
        <v>43250</v>
      </c>
      <c r="AW7" s="190">
        <f t="shared" ref="AW7" si="76">SUM(AW4:AW6)</f>
        <v>45450</v>
      </c>
      <c r="AX7" s="190">
        <f t="shared" ref="AX7" si="77">SUM(AX4:AX6)</f>
        <v>48150</v>
      </c>
      <c r="AY7" s="190">
        <f t="shared" ref="AY7" si="78">SUM(AY4:AY6)</f>
        <v>50850</v>
      </c>
      <c r="AZ7" s="190">
        <f t="shared" ref="AZ7" si="79">SUM(AZ4:AZ6)</f>
        <v>53550</v>
      </c>
      <c r="BA7" s="190">
        <f t="shared" ref="BA7" si="80">SUM(BA4:BA6)</f>
        <v>56250</v>
      </c>
      <c r="BB7" s="190">
        <f t="shared" ref="BB7" si="81">SUM(BB4:BB6)</f>
        <v>58950</v>
      </c>
      <c r="BC7" s="190">
        <f t="shared" ref="BC7" si="82">SUM(BC4:BC6)</f>
        <v>61650</v>
      </c>
      <c r="BD7" s="190">
        <f t="shared" ref="BD7" si="83">SUM(BD4:BD6)</f>
        <v>64350</v>
      </c>
      <c r="BE7" s="190">
        <f t="shared" ref="BE7" si="84">SUM(BE4:BE6)</f>
        <v>67050</v>
      </c>
      <c r="BF7" s="190">
        <f t="shared" ref="BF7" si="85">SUM(BF4:BF6)</f>
        <v>69750</v>
      </c>
      <c r="BG7" s="190">
        <f t="shared" ref="BG7" si="86">SUM(BG4:BG6)</f>
        <v>72950</v>
      </c>
      <c r="BH7" s="190">
        <f t="shared" ref="BH7" si="87">SUM(BH4:BH6)</f>
        <v>76150</v>
      </c>
      <c r="BI7" s="190">
        <f t="shared" ref="BI7" si="88">SUM(BI4:BI6)</f>
        <v>79350</v>
      </c>
      <c r="BJ7" s="190">
        <f t="shared" ref="BJ7" si="89">SUM(BJ4:BJ6)</f>
        <v>83050</v>
      </c>
      <c r="BK7" s="190">
        <f t="shared" ref="BK7" si="90">SUM(BK4:BK6)</f>
        <v>86750</v>
      </c>
      <c r="BL7" s="190">
        <f t="shared" ref="BL7" si="91">SUM(BL4:BL6)</f>
        <v>90450</v>
      </c>
      <c r="BM7" s="190">
        <f t="shared" ref="BM7" si="92">SUM(BM4:BM6)</f>
        <v>93650</v>
      </c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5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</row>
    <row r="8" spans="1:156" s="291" customFormat="1" ht="21.75" customHeight="1" x14ac:dyDescent="0.25">
      <c r="A8" s="287"/>
      <c r="B8" s="288" t="s">
        <v>230</v>
      </c>
      <c r="C8" s="288"/>
      <c r="D8" s="288"/>
      <c r="E8" s="288"/>
      <c r="F8" s="289"/>
      <c r="G8" s="290">
        <v>0</v>
      </c>
      <c r="H8" s="290">
        <v>0</v>
      </c>
      <c r="I8" s="290">
        <v>0</v>
      </c>
      <c r="J8" s="290">
        <v>0</v>
      </c>
      <c r="K8" s="290">
        <v>0</v>
      </c>
      <c r="L8" s="290">
        <v>0</v>
      </c>
      <c r="M8" s="290">
        <v>0</v>
      </c>
      <c r="N8" s="290">
        <v>0</v>
      </c>
      <c r="O8" s="290">
        <v>0</v>
      </c>
      <c r="P8" s="290">
        <v>0</v>
      </c>
      <c r="Q8" s="290">
        <v>0</v>
      </c>
      <c r="R8" s="290">
        <v>0</v>
      </c>
      <c r="S8" s="290">
        <v>0</v>
      </c>
      <c r="T8" s="290">
        <v>0</v>
      </c>
      <c r="U8" s="290">
        <v>0</v>
      </c>
      <c r="V8" s="290">
        <v>0</v>
      </c>
      <c r="W8" s="290">
        <f t="shared" ref="W8:BM8" si="93">-W6/V7</f>
        <v>-0.21052631578947367</v>
      </c>
      <c r="X8" s="290">
        <f t="shared" si="93"/>
        <v>-0.21052631578947367</v>
      </c>
      <c r="Y8" s="290">
        <f t="shared" si="93"/>
        <v>-0.13333333333333333</v>
      </c>
      <c r="Z8" s="290">
        <f t="shared" si="93"/>
        <v>-9.3023255813953487E-2</v>
      </c>
      <c r="AA8" s="290">
        <f t="shared" si="93"/>
        <v>-7.0175438596491224E-2</v>
      </c>
      <c r="AB8" s="290">
        <f t="shared" si="93"/>
        <v>-4.9382716049382713E-2</v>
      </c>
      <c r="AC8" s="290">
        <f t="shared" si="93"/>
        <v>-3.8095238095238099E-2</v>
      </c>
      <c r="AD8" s="290">
        <f t="shared" si="93"/>
        <v>-3.1007751937984496E-2</v>
      </c>
      <c r="AE8" s="290">
        <f t="shared" si="93"/>
        <v>-2.6143790849673203E-2</v>
      </c>
      <c r="AF8" s="290">
        <f t="shared" si="93"/>
        <v>-2.2598870056497175E-2</v>
      </c>
      <c r="AG8" s="290">
        <f t="shared" si="93"/>
        <v>-1.9900497512437811E-2</v>
      </c>
      <c r="AH8" s="290">
        <f t="shared" si="93"/>
        <v>-1.7021276595744681E-2</v>
      </c>
      <c r="AI8" s="290">
        <f t="shared" si="93"/>
        <v>-1.4869888475836431E-2</v>
      </c>
      <c r="AJ8" s="290">
        <f t="shared" si="93"/>
        <v>-1.3201320132013201E-2</v>
      </c>
      <c r="AK8" s="290">
        <f t="shared" si="93"/>
        <v>-1.1869436201780416E-2</v>
      </c>
      <c r="AL8" s="290">
        <f t="shared" si="93"/>
        <v>-1.0498687664041995E-2</v>
      </c>
      <c r="AM8" s="290">
        <f t="shared" si="93"/>
        <v>-9.4117647058823521E-3</v>
      </c>
      <c r="AN8" s="290">
        <f t="shared" si="93"/>
        <v>-8.5287846481876331E-3</v>
      </c>
      <c r="AO8" s="290">
        <f t="shared" si="93"/>
        <v>-7.7972709551656916E-3</v>
      </c>
      <c r="AP8" s="290">
        <f t="shared" si="93"/>
        <v>-7.1813285457809697E-3</v>
      </c>
      <c r="AQ8" s="290">
        <f t="shared" si="93"/>
        <v>-6.6555740432612314E-3</v>
      </c>
      <c r="AR8" s="290">
        <f t="shared" si="93"/>
        <v>-6.2015503875968991E-3</v>
      </c>
      <c r="AS8" s="290">
        <f t="shared" si="93"/>
        <v>-5.8055152394775036E-3</v>
      </c>
      <c r="AT8" s="290">
        <f t="shared" si="93"/>
        <v>-5.4570259208731242E-3</v>
      </c>
      <c r="AU8" s="290">
        <f t="shared" si="93"/>
        <v>-5.1480051480051478E-3</v>
      </c>
      <c r="AV8" s="290">
        <f t="shared" si="93"/>
        <v>-4.8721071863580996E-3</v>
      </c>
      <c r="AW8" s="290">
        <f t="shared" si="93"/>
        <v>-4.6242774566473991E-3</v>
      </c>
      <c r="AX8" s="290">
        <f t="shared" si="93"/>
        <v>-4.4004400440044002E-3</v>
      </c>
      <c r="AY8" s="290">
        <f t="shared" si="93"/>
        <v>-4.1536863966770508E-3</v>
      </c>
      <c r="AZ8" s="290">
        <f t="shared" si="93"/>
        <v>-3.9331366764995086E-3</v>
      </c>
      <c r="BA8" s="290">
        <f t="shared" si="93"/>
        <v>-3.7348272642390291E-3</v>
      </c>
      <c r="BB8" s="290">
        <f t="shared" si="93"/>
        <v>-3.5555555555555557E-3</v>
      </c>
      <c r="BC8" s="290">
        <f t="shared" si="93"/>
        <v>-3.3927056827820186E-3</v>
      </c>
      <c r="BD8" s="290">
        <f t="shared" si="93"/>
        <v>-3.2441200324412004E-3</v>
      </c>
      <c r="BE8" s="290">
        <f t="shared" si="93"/>
        <v>-3.108003108003108E-3</v>
      </c>
      <c r="BF8" s="290">
        <f t="shared" si="93"/>
        <v>-2.9828486204325128E-3</v>
      </c>
      <c r="BG8" s="290">
        <f t="shared" si="93"/>
        <v>-2.8673835125448029E-3</v>
      </c>
      <c r="BH8" s="290">
        <f t="shared" si="93"/>
        <v>-2.7416038382453737E-3</v>
      </c>
      <c r="BI8" s="290">
        <f t="shared" si="93"/>
        <v>-2.6263952724885093E-3</v>
      </c>
      <c r="BJ8" s="290">
        <f t="shared" si="93"/>
        <v>-2.520478890989288E-3</v>
      </c>
      <c r="BK8" s="290">
        <f t="shared" si="93"/>
        <v>-2.4081878386514148E-3</v>
      </c>
      <c r="BL8" s="290">
        <f t="shared" si="93"/>
        <v>-2.3054755043227667E-3</v>
      </c>
      <c r="BM8" s="290">
        <f t="shared" si="93"/>
        <v>-2.2111663902708678E-3</v>
      </c>
      <c r="CG8" s="292"/>
    </row>
    <row r="9" spans="1:156" s="27" customFormat="1" ht="21.75" customHeight="1" x14ac:dyDescent="0.25">
      <c r="A9" s="213"/>
      <c r="B9" s="41"/>
      <c r="C9" s="41"/>
      <c r="D9" s="41"/>
      <c r="E9" s="41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CG9" s="33"/>
    </row>
    <row r="10" spans="1:156" ht="21.75" customHeight="1" x14ac:dyDescent="0.25">
      <c r="A10" s="192" t="s">
        <v>105</v>
      </c>
      <c r="B10" s="56" t="s">
        <v>83</v>
      </c>
      <c r="C10" s="56"/>
      <c r="D10" s="56"/>
      <c r="E10" s="56"/>
      <c r="F10" s="184" t="s">
        <v>71</v>
      </c>
      <c r="G10" s="184" t="s">
        <v>71</v>
      </c>
      <c r="H10" s="185" t="str">
        <f t="shared" ref="H10:P10" si="94">G10</f>
        <v xml:space="preserve"> </v>
      </c>
      <c r="I10" s="185" t="str">
        <f t="shared" si="94"/>
        <v xml:space="preserve"> </v>
      </c>
      <c r="J10" s="185" t="str">
        <f t="shared" si="94"/>
        <v xml:space="preserve"> </v>
      </c>
      <c r="K10" s="184" t="s">
        <v>71</v>
      </c>
      <c r="L10" s="185" t="str">
        <f t="shared" si="94"/>
        <v xml:space="preserve"> </v>
      </c>
      <c r="M10" s="185" t="str">
        <f t="shared" si="94"/>
        <v xml:space="preserve"> </v>
      </c>
      <c r="N10" s="185" t="str">
        <f t="shared" si="94"/>
        <v xml:space="preserve"> </v>
      </c>
      <c r="O10" s="185" t="str">
        <f t="shared" si="94"/>
        <v xml:space="preserve"> </v>
      </c>
      <c r="P10" s="185" t="str">
        <f t="shared" si="94"/>
        <v xml:space="preserve"> </v>
      </c>
      <c r="Q10" s="185" t="str">
        <f>P10</f>
        <v xml:space="preserve"> </v>
      </c>
      <c r="R10" s="184" t="s">
        <v>71</v>
      </c>
      <c r="S10" s="184" t="str">
        <f>R10</f>
        <v xml:space="preserve"> </v>
      </c>
      <c r="T10" s="184" t="str">
        <f t="shared" ref="T10:AC10" si="95">S10</f>
        <v xml:space="preserve"> </v>
      </c>
      <c r="U10" s="184" t="str">
        <f t="shared" si="95"/>
        <v xml:space="preserve"> </v>
      </c>
      <c r="V10" s="184">
        <v>25</v>
      </c>
      <c r="W10" s="184">
        <f t="shared" si="95"/>
        <v>25</v>
      </c>
      <c r="X10" s="184">
        <f t="shared" si="95"/>
        <v>25</v>
      </c>
      <c r="Y10" s="184">
        <f t="shared" si="95"/>
        <v>25</v>
      </c>
      <c r="Z10" s="184">
        <f t="shared" si="95"/>
        <v>25</v>
      </c>
      <c r="AA10" s="184">
        <f t="shared" si="95"/>
        <v>25</v>
      </c>
      <c r="AB10" s="184">
        <f t="shared" si="95"/>
        <v>25</v>
      </c>
      <c r="AC10" s="184">
        <f t="shared" si="95"/>
        <v>25</v>
      </c>
      <c r="AD10" s="184">
        <f>AC10+(AC10*0.03)</f>
        <v>25.75</v>
      </c>
      <c r="AE10" s="184">
        <f>AD10</f>
        <v>25.75</v>
      </c>
      <c r="AF10" s="184">
        <f t="shared" ref="AF10:AO10" si="96">AE10</f>
        <v>25.75</v>
      </c>
      <c r="AG10" s="184">
        <f t="shared" si="96"/>
        <v>25.75</v>
      </c>
      <c r="AH10" s="184">
        <f t="shared" si="96"/>
        <v>25.75</v>
      </c>
      <c r="AI10" s="184">
        <f t="shared" si="96"/>
        <v>25.75</v>
      </c>
      <c r="AJ10" s="184">
        <f t="shared" si="96"/>
        <v>25.75</v>
      </c>
      <c r="AK10" s="184">
        <f t="shared" si="96"/>
        <v>25.75</v>
      </c>
      <c r="AL10" s="184">
        <f t="shared" si="96"/>
        <v>25.75</v>
      </c>
      <c r="AM10" s="184">
        <f t="shared" si="96"/>
        <v>25.75</v>
      </c>
      <c r="AN10" s="184">
        <f t="shared" si="96"/>
        <v>25.75</v>
      </c>
      <c r="AO10" s="184">
        <f t="shared" si="96"/>
        <v>25.75</v>
      </c>
      <c r="AP10" s="184">
        <f>AO10+(AO10*0.03)</f>
        <v>26.522500000000001</v>
      </c>
      <c r="AQ10" s="184">
        <f>AP10</f>
        <v>26.522500000000001</v>
      </c>
      <c r="AR10" s="184">
        <f t="shared" ref="AR10:BA10" si="97">AQ10</f>
        <v>26.522500000000001</v>
      </c>
      <c r="AS10" s="184">
        <f t="shared" si="97"/>
        <v>26.522500000000001</v>
      </c>
      <c r="AT10" s="184">
        <f t="shared" si="97"/>
        <v>26.522500000000001</v>
      </c>
      <c r="AU10" s="184">
        <f t="shared" si="97"/>
        <v>26.522500000000001</v>
      </c>
      <c r="AV10" s="184">
        <f t="shared" si="97"/>
        <v>26.522500000000001</v>
      </c>
      <c r="AW10" s="184">
        <f t="shared" si="97"/>
        <v>26.522500000000001</v>
      </c>
      <c r="AX10" s="184">
        <f t="shared" si="97"/>
        <v>26.522500000000001</v>
      </c>
      <c r="AY10" s="184">
        <f t="shared" si="97"/>
        <v>26.522500000000001</v>
      </c>
      <c r="AZ10" s="184">
        <f t="shared" si="97"/>
        <v>26.522500000000001</v>
      </c>
      <c r="BA10" s="184">
        <f t="shared" si="97"/>
        <v>26.522500000000001</v>
      </c>
      <c r="BB10" s="184">
        <f>BA10+(BA10*0.03)</f>
        <v>27.318175</v>
      </c>
      <c r="BC10" s="184">
        <f>BB10</f>
        <v>27.318175</v>
      </c>
      <c r="BD10" s="184">
        <f t="shared" ref="BD10:BM10" si="98">BC10</f>
        <v>27.318175</v>
      </c>
      <c r="BE10" s="184">
        <f t="shared" si="98"/>
        <v>27.318175</v>
      </c>
      <c r="BF10" s="184">
        <f t="shared" si="98"/>
        <v>27.318175</v>
      </c>
      <c r="BG10" s="184">
        <f t="shared" si="98"/>
        <v>27.318175</v>
      </c>
      <c r="BH10" s="184">
        <f t="shared" si="98"/>
        <v>27.318175</v>
      </c>
      <c r="BI10" s="184">
        <f t="shared" si="98"/>
        <v>27.318175</v>
      </c>
      <c r="BJ10" s="184">
        <f t="shared" si="98"/>
        <v>27.318175</v>
      </c>
      <c r="BK10" s="184">
        <f t="shared" si="98"/>
        <v>27.318175</v>
      </c>
      <c r="BL10" s="184">
        <f t="shared" si="98"/>
        <v>27.318175</v>
      </c>
      <c r="BM10" s="184">
        <f t="shared" si="98"/>
        <v>27.318175</v>
      </c>
      <c r="CG10" s="33"/>
    </row>
    <row r="11" spans="1:156" s="27" customFormat="1" ht="21.75" customHeight="1" x14ac:dyDescent="0.25">
      <c r="A11" s="213"/>
      <c r="B11" s="41"/>
      <c r="C11" s="41"/>
      <c r="D11" s="41"/>
      <c r="E11" s="41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CG11" s="33"/>
    </row>
    <row r="12" spans="1:156" ht="21.75" customHeight="1" x14ac:dyDescent="0.25">
      <c r="A12" s="191" t="s">
        <v>227</v>
      </c>
      <c r="B12" s="56" t="s">
        <v>217</v>
      </c>
      <c r="C12" s="56"/>
      <c r="D12" s="56"/>
      <c r="E12" s="56"/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184">
        <v>20</v>
      </c>
      <c r="W12" s="184">
        <f t="shared" ref="W12:AC13" si="99">V12</f>
        <v>20</v>
      </c>
      <c r="X12" s="184">
        <f t="shared" si="99"/>
        <v>20</v>
      </c>
      <c r="Y12" s="184">
        <f t="shared" si="99"/>
        <v>20</v>
      </c>
      <c r="Z12" s="184">
        <f t="shared" si="99"/>
        <v>20</v>
      </c>
      <c r="AA12" s="184">
        <f t="shared" si="99"/>
        <v>20</v>
      </c>
      <c r="AB12" s="184">
        <f t="shared" si="99"/>
        <v>20</v>
      </c>
      <c r="AC12" s="184">
        <f t="shared" si="99"/>
        <v>20</v>
      </c>
      <c r="AD12" s="184">
        <f>AC12+(AC12*0.03)</f>
        <v>20.6</v>
      </c>
      <c r="AE12" s="184">
        <f>AD12</f>
        <v>20.6</v>
      </c>
      <c r="AF12" s="184">
        <f t="shared" ref="AF12:AO13" si="100">AE12</f>
        <v>20.6</v>
      </c>
      <c r="AG12" s="184">
        <f t="shared" si="100"/>
        <v>20.6</v>
      </c>
      <c r="AH12" s="184">
        <f t="shared" si="100"/>
        <v>20.6</v>
      </c>
      <c r="AI12" s="184">
        <f t="shared" si="100"/>
        <v>20.6</v>
      </c>
      <c r="AJ12" s="184">
        <f t="shared" si="100"/>
        <v>20.6</v>
      </c>
      <c r="AK12" s="184">
        <f t="shared" si="100"/>
        <v>20.6</v>
      </c>
      <c r="AL12" s="184">
        <f t="shared" si="100"/>
        <v>20.6</v>
      </c>
      <c r="AM12" s="184">
        <f t="shared" si="100"/>
        <v>20.6</v>
      </c>
      <c r="AN12" s="184">
        <f t="shared" si="100"/>
        <v>20.6</v>
      </c>
      <c r="AO12" s="184">
        <f t="shared" si="100"/>
        <v>20.6</v>
      </c>
      <c r="AP12" s="184">
        <f>AO12+(AO12*0.03)</f>
        <v>21.218</v>
      </c>
      <c r="AQ12" s="184">
        <f>AP12</f>
        <v>21.218</v>
      </c>
      <c r="AR12" s="184">
        <f t="shared" ref="AR12:BA13" si="101">AQ12</f>
        <v>21.218</v>
      </c>
      <c r="AS12" s="184">
        <f t="shared" si="101"/>
        <v>21.218</v>
      </c>
      <c r="AT12" s="184">
        <f t="shared" si="101"/>
        <v>21.218</v>
      </c>
      <c r="AU12" s="184">
        <f t="shared" si="101"/>
        <v>21.218</v>
      </c>
      <c r="AV12" s="184">
        <f t="shared" si="101"/>
        <v>21.218</v>
      </c>
      <c r="AW12" s="184">
        <f t="shared" si="101"/>
        <v>21.218</v>
      </c>
      <c r="AX12" s="184">
        <f t="shared" si="101"/>
        <v>21.218</v>
      </c>
      <c r="AY12" s="184">
        <f t="shared" si="101"/>
        <v>21.218</v>
      </c>
      <c r="AZ12" s="184">
        <f t="shared" si="101"/>
        <v>21.218</v>
      </c>
      <c r="BA12" s="184">
        <f t="shared" si="101"/>
        <v>21.218</v>
      </c>
      <c r="BB12" s="184">
        <f>BA12+(BA12*0.03)</f>
        <v>21.85454</v>
      </c>
      <c r="BC12" s="184">
        <f>BB12</f>
        <v>21.85454</v>
      </c>
      <c r="BD12" s="184">
        <f t="shared" ref="BD12:BM13" si="102">BC12</f>
        <v>21.85454</v>
      </c>
      <c r="BE12" s="184">
        <f t="shared" si="102"/>
        <v>21.85454</v>
      </c>
      <c r="BF12" s="184">
        <f t="shared" si="102"/>
        <v>21.85454</v>
      </c>
      <c r="BG12" s="184">
        <f t="shared" si="102"/>
        <v>21.85454</v>
      </c>
      <c r="BH12" s="184">
        <f t="shared" si="102"/>
        <v>21.85454</v>
      </c>
      <c r="BI12" s="184">
        <f t="shared" si="102"/>
        <v>21.85454</v>
      </c>
      <c r="BJ12" s="184">
        <f t="shared" si="102"/>
        <v>21.85454</v>
      </c>
      <c r="BK12" s="184">
        <f t="shared" si="102"/>
        <v>21.85454</v>
      </c>
      <c r="BL12" s="184">
        <f t="shared" si="102"/>
        <v>21.85454</v>
      </c>
      <c r="BM12" s="184">
        <f t="shared" si="102"/>
        <v>21.85454</v>
      </c>
      <c r="CG12" s="33"/>
    </row>
    <row r="13" spans="1:156" ht="21.75" customHeight="1" x14ac:dyDescent="0.25">
      <c r="A13" s="191"/>
      <c r="B13" s="56" t="s">
        <v>228</v>
      </c>
      <c r="C13" s="56"/>
      <c r="D13" s="56"/>
      <c r="E13" s="56"/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307">
        <v>0.7</v>
      </c>
      <c r="W13" s="307">
        <f t="shared" si="99"/>
        <v>0.7</v>
      </c>
      <c r="X13" s="307">
        <f t="shared" si="99"/>
        <v>0.7</v>
      </c>
      <c r="Y13" s="307">
        <f t="shared" si="99"/>
        <v>0.7</v>
      </c>
      <c r="Z13" s="307">
        <f t="shared" si="99"/>
        <v>0.7</v>
      </c>
      <c r="AA13" s="307">
        <f t="shared" si="99"/>
        <v>0.7</v>
      </c>
      <c r="AB13" s="307">
        <f t="shared" si="99"/>
        <v>0.7</v>
      </c>
      <c r="AC13" s="307">
        <f t="shared" si="99"/>
        <v>0.7</v>
      </c>
      <c r="AD13" s="307">
        <f t="shared" ref="AD13:AE13" si="103">AC13</f>
        <v>0.7</v>
      </c>
      <c r="AE13" s="307">
        <f t="shared" si="103"/>
        <v>0.7</v>
      </c>
      <c r="AF13" s="307">
        <f t="shared" si="100"/>
        <v>0.7</v>
      </c>
      <c r="AG13" s="307">
        <f t="shared" si="100"/>
        <v>0.7</v>
      </c>
      <c r="AH13" s="307">
        <f t="shared" si="100"/>
        <v>0.7</v>
      </c>
      <c r="AI13" s="307">
        <f t="shared" si="100"/>
        <v>0.7</v>
      </c>
      <c r="AJ13" s="307">
        <f t="shared" si="100"/>
        <v>0.7</v>
      </c>
      <c r="AK13" s="307">
        <f t="shared" si="100"/>
        <v>0.7</v>
      </c>
      <c r="AL13" s="307">
        <f t="shared" si="100"/>
        <v>0.7</v>
      </c>
      <c r="AM13" s="307">
        <f t="shared" si="100"/>
        <v>0.7</v>
      </c>
      <c r="AN13" s="307">
        <f t="shared" si="100"/>
        <v>0.7</v>
      </c>
      <c r="AO13" s="307">
        <f t="shared" si="100"/>
        <v>0.7</v>
      </c>
      <c r="AP13" s="307">
        <f t="shared" ref="AP13:AQ13" si="104">AO13</f>
        <v>0.7</v>
      </c>
      <c r="AQ13" s="307">
        <f t="shared" si="104"/>
        <v>0.7</v>
      </c>
      <c r="AR13" s="307">
        <f t="shared" si="101"/>
        <v>0.7</v>
      </c>
      <c r="AS13" s="307">
        <f t="shared" si="101"/>
        <v>0.7</v>
      </c>
      <c r="AT13" s="307">
        <f t="shared" si="101"/>
        <v>0.7</v>
      </c>
      <c r="AU13" s="307">
        <f t="shared" si="101"/>
        <v>0.7</v>
      </c>
      <c r="AV13" s="307">
        <f t="shared" si="101"/>
        <v>0.7</v>
      </c>
      <c r="AW13" s="307">
        <f t="shared" si="101"/>
        <v>0.7</v>
      </c>
      <c r="AX13" s="307">
        <f t="shared" si="101"/>
        <v>0.7</v>
      </c>
      <c r="AY13" s="307">
        <f t="shared" si="101"/>
        <v>0.7</v>
      </c>
      <c r="AZ13" s="307">
        <f t="shared" si="101"/>
        <v>0.7</v>
      </c>
      <c r="BA13" s="307">
        <f t="shared" si="101"/>
        <v>0.7</v>
      </c>
      <c r="BB13" s="307">
        <f t="shared" ref="BB13:BC13" si="105">BA13</f>
        <v>0.7</v>
      </c>
      <c r="BC13" s="307">
        <f t="shared" si="105"/>
        <v>0.7</v>
      </c>
      <c r="BD13" s="307">
        <f t="shared" si="102"/>
        <v>0.7</v>
      </c>
      <c r="BE13" s="307">
        <f t="shared" si="102"/>
        <v>0.7</v>
      </c>
      <c r="BF13" s="307">
        <f t="shared" si="102"/>
        <v>0.7</v>
      </c>
      <c r="BG13" s="307">
        <f t="shared" si="102"/>
        <v>0.7</v>
      </c>
      <c r="BH13" s="307">
        <f t="shared" si="102"/>
        <v>0.7</v>
      </c>
      <c r="BI13" s="307">
        <f t="shared" si="102"/>
        <v>0.7</v>
      </c>
      <c r="BJ13" s="307">
        <f t="shared" si="102"/>
        <v>0.7</v>
      </c>
      <c r="BK13" s="307">
        <f t="shared" si="102"/>
        <v>0.7</v>
      </c>
      <c r="BL13" s="307">
        <f t="shared" si="102"/>
        <v>0.7</v>
      </c>
      <c r="BM13" s="307">
        <f t="shared" si="102"/>
        <v>0.7</v>
      </c>
      <c r="CG13" s="33"/>
    </row>
    <row r="14" spans="1:156" ht="21.75" customHeight="1" x14ac:dyDescent="0.25">
      <c r="A14" s="193"/>
      <c r="B14" s="56" t="s">
        <v>218</v>
      </c>
      <c r="C14" s="56"/>
      <c r="D14" s="56"/>
      <c r="E14" s="56"/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184">
        <v>25</v>
      </c>
      <c r="W14" s="184">
        <f t="shared" ref="W14:AC14" si="106">V14</f>
        <v>25</v>
      </c>
      <c r="X14" s="184">
        <f t="shared" si="106"/>
        <v>25</v>
      </c>
      <c r="Y14" s="184">
        <f t="shared" si="106"/>
        <v>25</v>
      </c>
      <c r="Z14" s="184">
        <f t="shared" si="106"/>
        <v>25</v>
      </c>
      <c r="AA14" s="184">
        <f t="shared" si="106"/>
        <v>25</v>
      </c>
      <c r="AB14" s="184">
        <f t="shared" si="106"/>
        <v>25</v>
      </c>
      <c r="AC14" s="184">
        <f t="shared" si="106"/>
        <v>25</v>
      </c>
      <c r="AD14" s="184">
        <f>AC14+(AC14*0.03)</f>
        <v>25.75</v>
      </c>
      <c r="AE14" s="184">
        <f>AD14</f>
        <v>25.75</v>
      </c>
      <c r="AF14" s="184">
        <f t="shared" ref="AF14:AO14" si="107">AE14</f>
        <v>25.75</v>
      </c>
      <c r="AG14" s="184">
        <f t="shared" si="107"/>
        <v>25.75</v>
      </c>
      <c r="AH14" s="184">
        <f t="shared" si="107"/>
        <v>25.75</v>
      </c>
      <c r="AI14" s="184">
        <f t="shared" si="107"/>
        <v>25.75</v>
      </c>
      <c r="AJ14" s="184">
        <f t="shared" si="107"/>
        <v>25.75</v>
      </c>
      <c r="AK14" s="184">
        <f t="shared" si="107"/>
        <v>25.75</v>
      </c>
      <c r="AL14" s="184">
        <f t="shared" si="107"/>
        <v>25.75</v>
      </c>
      <c r="AM14" s="184">
        <f t="shared" si="107"/>
        <v>25.75</v>
      </c>
      <c r="AN14" s="184">
        <f t="shared" si="107"/>
        <v>25.75</v>
      </c>
      <c r="AO14" s="184">
        <f t="shared" si="107"/>
        <v>25.75</v>
      </c>
      <c r="AP14" s="184">
        <f>AO14+(AO14*0.03)</f>
        <v>26.522500000000001</v>
      </c>
      <c r="AQ14" s="184">
        <f>AP14</f>
        <v>26.522500000000001</v>
      </c>
      <c r="AR14" s="184">
        <f t="shared" ref="AR14:BA14" si="108">AQ14</f>
        <v>26.522500000000001</v>
      </c>
      <c r="AS14" s="184">
        <f t="shared" si="108"/>
        <v>26.522500000000001</v>
      </c>
      <c r="AT14" s="184">
        <f t="shared" si="108"/>
        <v>26.522500000000001</v>
      </c>
      <c r="AU14" s="184">
        <f t="shared" si="108"/>
        <v>26.522500000000001</v>
      </c>
      <c r="AV14" s="184">
        <f t="shared" si="108"/>
        <v>26.522500000000001</v>
      </c>
      <c r="AW14" s="184">
        <f t="shared" si="108"/>
        <v>26.522500000000001</v>
      </c>
      <c r="AX14" s="184">
        <f t="shared" si="108"/>
        <v>26.522500000000001</v>
      </c>
      <c r="AY14" s="184">
        <f t="shared" si="108"/>
        <v>26.522500000000001</v>
      </c>
      <c r="AZ14" s="184">
        <f t="shared" si="108"/>
        <v>26.522500000000001</v>
      </c>
      <c r="BA14" s="184">
        <f t="shared" si="108"/>
        <v>26.522500000000001</v>
      </c>
      <c r="BB14" s="184">
        <f>BA14+(BA14*0.03)</f>
        <v>27.318175</v>
      </c>
      <c r="BC14" s="184">
        <f>BB14</f>
        <v>27.318175</v>
      </c>
      <c r="BD14" s="184">
        <f t="shared" ref="BD14:BM14" si="109">BC14</f>
        <v>27.318175</v>
      </c>
      <c r="BE14" s="184">
        <f t="shared" si="109"/>
        <v>27.318175</v>
      </c>
      <c r="BF14" s="184">
        <f t="shared" si="109"/>
        <v>27.318175</v>
      </c>
      <c r="BG14" s="184">
        <f t="shared" si="109"/>
        <v>27.318175</v>
      </c>
      <c r="BH14" s="184">
        <f t="shared" si="109"/>
        <v>27.318175</v>
      </c>
      <c r="BI14" s="184">
        <f t="shared" si="109"/>
        <v>27.318175</v>
      </c>
      <c r="BJ14" s="184">
        <f t="shared" si="109"/>
        <v>27.318175</v>
      </c>
      <c r="BK14" s="184">
        <f t="shared" si="109"/>
        <v>27.318175</v>
      </c>
      <c r="BL14" s="184">
        <f t="shared" si="109"/>
        <v>27.318175</v>
      </c>
      <c r="BM14" s="184">
        <f t="shared" si="109"/>
        <v>27.318175</v>
      </c>
      <c r="CG14" s="33"/>
    </row>
    <row r="15" spans="1:156" ht="21.75" customHeight="1" x14ac:dyDescent="0.25">
      <c r="A15" s="191"/>
      <c r="B15" s="56" t="s">
        <v>229</v>
      </c>
      <c r="C15" s="56"/>
      <c r="D15" s="56"/>
      <c r="E15" s="56"/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285">
        <f t="shared" ref="V15:BM15" si="110">1-V13</f>
        <v>0.30000000000000004</v>
      </c>
      <c r="W15" s="285">
        <f t="shared" si="110"/>
        <v>0.30000000000000004</v>
      </c>
      <c r="X15" s="285">
        <f t="shared" si="110"/>
        <v>0.30000000000000004</v>
      </c>
      <c r="Y15" s="285">
        <f t="shared" si="110"/>
        <v>0.30000000000000004</v>
      </c>
      <c r="Z15" s="285">
        <f t="shared" si="110"/>
        <v>0.30000000000000004</v>
      </c>
      <c r="AA15" s="285">
        <f t="shared" si="110"/>
        <v>0.30000000000000004</v>
      </c>
      <c r="AB15" s="285">
        <f t="shared" si="110"/>
        <v>0.30000000000000004</v>
      </c>
      <c r="AC15" s="285">
        <f t="shared" si="110"/>
        <v>0.30000000000000004</v>
      </c>
      <c r="AD15" s="285">
        <f t="shared" si="110"/>
        <v>0.30000000000000004</v>
      </c>
      <c r="AE15" s="285">
        <f t="shared" si="110"/>
        <v>0.30000000000000004</v>
      </c>
      <c r="AF15" s="285">
        <f t="shared" si="110"/>
        <v>0.30000000000000004</v>
      </c>
      <c r="AG15" s="285">
        <f t="shared" si="110"/>
        <v>0.30000000000000004</v>
      </c>
      <c r="AH15" s="285">
        <f t="shared" si="110"/>
        <v>0.30000000000000004</v>
      </c>
      <c r="AI15" s="285">
        <f t="shared" si="110"/>
        <v>0.30000000000000004</v>
      </c>
      <c r="AJ15" s="285">
        <f t="shared" si="110"/>
        <v>0.30000000000000004</v>
      </c>
      <c r="AK15" s="285">
        <f t="shared" si="110"/>
        <v>0.30000000000000004</v>
      </c>
      <c r="AL15" s="285">
        <f t="shared" si="110"/>
        <v>0.30000000000000004</v>
      </c>
      <c r="AM15" s="285">
        <f t="shared" si="110"/>
        <v>0.30000000000000004</v>
      </c>
      <c r="AN15" s="285">
        <f t="shared" si="110"/>
        <v>0.30000000000000004</v>
      </c>
      <c r="AO15" s="285">
        <f t="shared" si="110"/>
        <v>0.30000000000000004</v>
      </c>
      <c r="AP15" s="285">
        <f t="shared" si="110"/>
        <v>0.30000000000000004</v>
      </c>
      <c r="AQ15" s="285">
        <f t="shared" si="110"/>
        <v>0.30000000000000004</v>
      </c>
      <c r="AR15" s="285">
        <f t="shared" si="110"/>
        <v>0.30000000000000004</v>
      </c>
      <c r="AS15" s="285">
        <f t="shared" si="110"/>
        <v>0.30000000000000004</v>
      </c>
      <c r="AT15" s="285">
        <f t="shared" si="110"/>
        <v>0.30000000000000004</v>
      </c>
      <c r="AU15" s="285">
        <f t="shared" si="110"/>
        <v>0.30000000000000004</v>
      </c>
      <c r="AV15" s="285">
        <f t="shared" si="110"/>
        <v>0.30000000000000004</v>
      </c>
      <c r="AW15" s="285">
        <f t="shared" si="110"/>
        <v>0.30000000000000004</v>
      </c>
      <c r="AX15" s="285">
        <f t="shared" si="110"/>
        <v>0.30000000000000004</v>
      </c>
      <c r="AY15" s="285">
        <f t="shared" si="110"/>
        <v>0.30000000000000004</v>
      </c>
      <c r="AZ15" s="285">
        <f t="shared" si="110"/>
        <v>0.30000000000000004</v>
      </c>
      <c r="BA15" s="285">
        <f t="shared" si="110"/>
        <v>0.30000000000000004</v>
      </c>
      <c r="BB15" s="285">
        <f t="shared" si="110"/>
        <v>0.30000000000000004</v>
      </c>
      <c r="BC15" s="285">
        <f t="shared" si="110"/>
        <v>0.30000000000000004</v>
      </c>
      <c r="BD15" s="285">
        <f t="shared" si="110"/>
        <v>0.30000000000000004</v>
      </c>
      <c r="BE15" s="285">
        <f t="shared" si="110"/>
        <v>0.30000000000000004</v>
      </c>
      <c r="BF15" s="285">
        <f t="shared" si="110"/>
        <v>0.30000000000000004</v>
      </c>
      <c r="BG15" s="285">
        <f t="shared" si="110"/>
        <v>0.30000000000000004</v>
      </c>
      <c r="BH15" s="285">
        <f t="shared" si="110"/>
        <v>0.30000000000000004</v>
      </c>
      <c r="BI15" s="285">
        <f t="shared" si="110"/>
        <v>0.30000000000000004</v>
      </c>
      <c r="BJ15" s="285">
        <f t="shared" si="110"/>
        <v>0.30000000000000004</v>
      </c>
      <c r="BK15" s="285">
        <f t="shared" si="110"/>
        <v>0.30000000000000004</v>
      </c>
      <c r="BL15" s="285">
        <f t="shared" si="110"/>
        <v>0.30000000000000004</v>
      </c>
      <c r="BM15" s="285">
        <f t="shared" si="110"/>
        <v>0.30000000000000004</v>
      </c>
      <c r="CG15" s="33"/>
    </row>
    <row r="16" spans="1:156" s="27" customFormat="1" ht="21.75" customHeight="1" x14ac:dyDescent="0.25">
      <c r="A16" s="195"/>
      <c r="B16" s="180" t="s">
        <v>101</v>
      </c>
      <c r="C16" s="180"/>
      <c r="D16" s="180"/>
      <c r="E16" s="180" t="s">
        <v>71</v>
      </c>
      <c r="F16" s="181">
        <f t="shared" ref="F16:BM16" si="111">(F7*F15*F14) +(F7*F13*F12)</f>
        <v>0</v>
      </c>
      <c r="G16" s="181">
        <f t="shared" si="111"/>
        <v>0</v>
      </c>
      <c r="H16" s="181">
        <f t="shared" si="111"/>
        <v>0</v>
      </c>
      <c r="I16" s="181">
        <f t="shared" si="111"/>
        <v>0</v>
      </c>
      <c r="J16" s="181">
        <f t="shared" si="111"/>
        <v>0</v>
      </c>
      <c r="K16" s="181">
        <f t="shared" si="111"/>
        <v>0</v>
      </c>
      <c r="L16" s="181">
        <f t="shared" si="111"/>
        <v>0</v>
      </c>
      <c r="M16" s="181">
        <f t="shared" si="111"/>
        <v>0</v>
      </c>
      <c r="N16" s="181">
        <f t="shared" si="111"/>
        <v>0</v>
      </c>
      <c r="O16" s="181">
        <f t="shared" si="111"/>
        <v>0</v>
      </c>
      <c r="P16" s="181">
        <f t="shared" si="111"/>
        <v>0</v>
      </c>
      <c r="Q16" s="181">
        <f t="shared" si="111"/>
        <v>0</v>
      </c>
      <c r="R16" s="181">
        <f t="shared" si="111"/>
        <v>0</v>
      </c>
      <c r="S16" s="181">
        <f t="shared" si="111"/>
        <v>0</v>
      </c>
      <c r="T16" s="181">
        <f t="shared" si="111"/>
        <v>0</v>
      </c>
      <c r="U16" s="181">
        <f t="shared" si="111"/>
        <v>0</v>
      </c>
      <c r="V16" s="181">
        <f t="shared" si="111"/>
        <v>20425</v>
      </c>
      <c r="W16" s="181">
        <f t="shared" si="111"/>
        <v>20425</v>
      </c>
      <c r="X16" s="181">
        <f t="shared" si="111"/>
        <v>32250</v>
      </c>
      <c r="Y16" s="181">
        <f t="shared" si="111"/>
        <v>46225</v>
      </c>
      <c r="Z16" s="181">
        <f t="shared" si="111"/>
        <v>61275</v>
      </c>
      <c r="AA16" s="181">
        <f t="shared" si="111"/>
        <v>87075</v>
      </c>
      <c r="AB16" s="181">
        <f t="shared" si="111"/>
        <v>112875</v>
      </c>
      <c r="AC16" s="181">
        <f t="shared" si="111"/>
        <v>138675</v>
      </c>
      <c r="AD16" s="181">
        <f t="shared" si="111"/>
        <v>169409.25000000003</v>
      </c>
      <c r="AE16" s="181">
        <f t="shared" si="111"/>
        <v>195983.25000000003</v>
      </c>
      <c r="AF16" s="181">
        <f t="shared" si="111"/>
        <v>222557.25</v>
      </c>
      <c r="AG16" s="181">
        <f t="shared" si="111"/>
        <v>260203.75</v>
      </c>
      <c r="AH16" s="181">
        <f t="shared" si="111"/>
        <v>297850.25</v>
      </c>
      <c r="AI16" s="181">
        <f t="shared" si="111"/>
        <v>335496.75000000006</v>
      </c>
      <c r="AJ16" s="181">
        <f t="shared" si="111"/>
        <v>373143.25000000006</v>
      </c>
      <c r="AK16" s="181">
        <f t="shared" si="111"/>
        <v>421862.25</v>
      </c>
      <c r="AL16" s="181">
        <f t="shared" si="111"/>
        <v>470581.25</v>
      </c>
      <c r="AM16" s="181">
        <f t="shared" si="111"/>
        <v>519300.25</v>
      </c>
      <c r="AN16" s="181">
        <f t="shared" si="111"/>
        <v>568019.25</v>
      </c>
      <c r="AO16" s="181">
        <f t="shared" si="111"/>
        <v>616738.25</v>
      </c>
      <c r="AP16" s="181">
        <f t="shared" si="111"/>
        <v>685420.96750000003</v>
      </c>
      <c r="AQ16" s="181">
        <f t="shared" si="111"/>
        <v>735601.53750000009</v>
      </c>
      <c r="AR16" s="181">
        <f t="shared" si="111"/>
        <v>785782.10750000004</v>
      </c>
      <c r="AS16" s="181">
        <f t="shared" si="111"/>
        <v>835962.67750000011</v>
      </c>
      <c r="AT16" s="181">
        <f t="shared" si="111"/>
        <v>886143.24750000006</v>
      </c>
      <c r="AU16" s="181">
        <f t="shared" si="111"/>
        <v>936323.81749999989</v>
      </c>
      <c r="AV16" s="181">
        <f t="shared" si="111"/>
        <v>986504.38749999995</v>
      </c>
      <c r="AW16" s="181">
        <f t="shared" si="111"/>
        <v>1036684.9575</v>
      </c>
      <c r="AX16" s="181">
        <f t="shared" si="111"/>
        <v>1098270.2025000001</v>
      </c>
      <c r="AY16" s="181">
        <f t="shared" si="111"/>
        <v>1159855.4475</v>
      </c>
      <c r="AZ16" s="181">
        <f t="shared" si="111"/>
        <v>1221440.6925000001</v>
      </c>
      <c r="BA16" s="181">
        <f t="shared" si="111"/>
        <v>1283025.9375</v>
      </c>
      <c r="BB16" s="181">
        <f t="shared" si="111"/>
        <v>1384949.5179750002</v>
      </c>
      <c r="BC16" s="181">
        <f t="shared" si="111"/>
        <v>1448382.3203250002</v>
      </c>
      <c r="BD16" s="181">
        <f t="shared" si="111"/>
        <v>1511815.1226750002</v>
      </c>
      <c r="BE16" s="181">
        <f t="shared" si="111"/>
        <v>1575247.9250250002</v>
      </c>
      <c r="BF16" s="181">
        <f t="shared" si="111"/>
        <v>1638680.7273750002</v>
      </c>
      <c r="BG16" s="181">
        <f t="shared" si="111"/>
        <v>1713860.3449750002</v>
      </c>
      <c r="BH16" s="181">
        <f t="shared" si="111"/>
        <v>1789039.962575</v>
      </c>
      <c r="BI16" s="181">
        <f t="shared" si="111"/>
        <v>1864219.5801750002</v>
      </c>
      <c r="BJ16" s="181">
        <f t="shared" si="111"/>
        <v>1951146.013025</v>
      </c>
      <c r="BK16" s="181">
        <f t="shared" si="111"/>
        <v>2038072.4458750002</v>
      </c>
      <c r="BL16" s="181">
        <f t="shared" si="111"/>
        <v>2124998.8787249997</v>
      </c>
      <c r="BM16" s="181">
        <f t="shared" si="111"/>
        <v>2200178.4963250002</v>
      </c>
      <c r="CG16" s="34"/>
    </row>
    <row r="17" spans="1:156" s="27" customFormat="1" ht="21.75" customHeight="1" x14ac:dyDescent="0.25">
      <c r="A17" s="213"/>
      <c r="B17" s="65"/>
      <c r="C17" s="65"/>
      <c r="D17" s="65"/>
      <c r="E17" s="6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CG17" s="34"/>
    </row>
    <row r="18" spans="1:156" s="27" customFormat="1" ht="21.75" customHeight="1" x14ac:dyDescent="0.25">
      <c r="A18" s="192" t="s">
        <v>106</v>
      </c>
      <c r="B18" s="56" t="s">
        <v>84</v>
      </c>
      <c r="C18" s="56"/>
      <c r="D18" s="56"/>
      <c r="E18" s="56"/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CG18" s="33"/>
    </row>
    <row r="19" spans="1:156" ht="21.75" customHeight="1" x14ac:dyDescent="0.25">
      <c r="A19" s="193"/>
      <c r="B19" s="132" t="s">
        <v>102</v>
      </c>
      <c r="C19" s="132"/>
      <c r="D19" s="132"/>
      <c r="E19" s="132"/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0</v>
      </c>
      <c r="AL19" s="131">
        <v>0</v>
      </c>
      <c r="AM19" s="131">
        <v>0</v>
      </c>
      <c r="AN19" s="131">
        <v>0</v>
      </c>
      <c r="AO19" s="131">
        <v>0</v>
      </c>
      <c r="AP19" s="133" t="s">
        <v>71</v>
      </c>
      <c r="AQ19" s="133" t="s">
        <v>71</v>
      </c>
      <c r="AR19" s="133"/>
      <c r="AS19" s="133"/>
      <c r="AT19" s="133"/>
      <c r="AU19" s="235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235"/>
      <c r="BH19" s="133"/>
      <c r="BI19" s="133"/>
      <c r="BJ19" s="133"/>
      <c r="BK19" s="133"/>
      <c r="BL19" s="133"/>
      <c r="BM19" s="133"/>
    </row>
    <row r="20" spans="1:156" ht="21.75" customHeight="1" x14ac:dyDescent="0.25">
      <c r="A20" s="193"/>
      <c r="B20" s="182" t="s">
        <v>139</v>
      </c>
      <c r="C20" s="182"/>
      <c r="D20" s="182"/>
      <c r="E20" s="182"/>
      <c r="F20" s="183">
        <f>SUM(F18:F19)</f>
        <v>0</v>
      </c>
      <c r="G20" s="183">
        <f t="shared" ref="G20:BM20" si="112">SUM(G18:G19)</f>
        <v>0</v>
      </c>
      <c r="H20" s="183">
        <f t="shared" si="112"/>
        <v>0</v>
      </c>
      <c r="I20" s="183">
        <f t="shared" si="112"/>
        <v>0</v>
      </c>
      <c r="J20" s="183">
        <f t="shared" si="112"/>
        <v>0</v>
      </c>
      <c r="K20" s="183">
        <f t="shared" si="112"/>
        <v>0</v>
      </c>
      <c r="L20" s="183">
        <f t="shared" si="112"/>
        <v>0</v>
      </c>
      <c r="M20" s="183">
        <f t="shared" si="112"/>
        <v>0</v>
      </c>
      <c r="N20" s="183">
        <f t="shared" si="112"/>
        <v>0</v>
      </c>
      <c r="O20" s="183">
        <f t="shared" si="112"/>
        <v>0</v>
      </c>
      <c r="P20" s="183">
        <f t="shared" si="112"/>
        <v>0</v>
      </c>
      <c r="Q20" s="183">
        <f t="shared" si="112"/>
        <v>0</v>
      </c>
      <c r="R20" s="183">
        <f t="shared" si="112"/>
        <v>0</v>
      </c>
      <c r="S20" s="183">
        <f t="shared" si="112"/>
        <v>0</v>
      </c>
      <c r="T20" s="183">
        <f t="shared" si="112"/>
        <v>0</v>
      </c>
      <c r="U20" s="183">
        <f t="shared" si="112"/>
        <v>0</v>
      </c>
      <c r="V20" s="183">
        <f t="shared" si="112"/>
        <v>0</v>
      </c>
      <c r="W20" s="183">
        <f t="shared" si="112"/>
        <v>0</v>
      </c>
      <c r="X20" s="183">
        <f t="shared" si="112"/>
        <v>0</v>
      </c>
      <c r="Y20" s="183">
        <f t="shared" si="112"/>
        <v>0</v>
      </c>
      <c r="Z20" s="183">
        <f t="shared" si="112"/>
        <v>0</v>
      </c>
      <c r="AA20" s="183">
        <f t="shared" si="112"/>
        <v>0</v>
      </c>
      <c r="AB20" s="183">
        <f t="shared" si="112"/>
        <v>0</v>
      </c>
      <c r="AC20" s="183">
        <f t="shared" si="112"/>
        <v>0</v>
      </c>
      <c r="AD20" s="183">
        <f t="shared" si="112"/>
        <v>0</v>
      </c>
      <c r="AE20" s="183">
        <f t="shared" si="112"/>
        <v>0</v>
      </c>
      <c r="AF20" s="183">
        <f t="shared" si="112"/>
        <v>0</v>
      </c>
      <c r="AG20" s="183">
        <f t="shared" si="112"/>
        <v>0</v>
      </c>
      <c r="AH20" s="183">
        <f t="shared" si="112"/>
        <v>0</v>
      </c>
      <c r="AI20" s="183">
        <f t="shared" si="112"/>
        <v>0</v>
      </c>
      <c r="AJ20" s="183">
        <f t="shared" si="112"/>
        <v>0</v>
      </c>
      <c r="AK20" s="183">
        <f t="shared" si="112"/>
        <v>0</v>
      </c>
      <c r="AL20" s="183">
        <f t="shared" si="112"/>
        <v>0</v>
      </c>
      <c r="AM20" s="183">
        <f t="shared" si="112"/>
        <v>0</v>
      </c>
      <c r="AN20" s="183">
        <f t="shared" si="112"/>
        <v>0</v>
      </c>
      <c r="AO20" s="183">
        <f t="shared" si="112"/>
        <v>0</v>
      </c>
      <c r="AP20" s="183">
        <f t="shared" si="112"/>
        <v>0</v>
      </c>
      <c r="AQ20" s="183">
        <f t="shared" si="112"/>
        <v>0</v>
      </c>
      <c r="AR20" s="183">
        <f t="shared" si="112"/>
        <v>0</v>
      </c>
      <c r="AS20" s="183">
        <f t="shared" si="112"/>
        <v>0</v>
      </c>
      <c r="AT20" s="183">
        <f t="shared" si="112"/>
        <v>0</v>
      </c>
      <c r="AU20" s="183">
        <f t="shared" si="112"/>
        <v>0</v>
      </c>
      <c r="AV20" s="183">
        <f t="shared" si="112"/>
        <v>0</v>
      </c>
      <c r="AW20" s="183">
        <f t="shared" si="112"/>
        <v>0</v>
      </c>
      <c r="AX20" s="183">
        <f t="shared" si="112"/>
        <v>0</v>
      </c>
      <c r="AY20" s="183">
        <f t="shared" si="112"/>
        <v>0</v>
      </c>
      <c r="AZ20" s="183">
        <f t="shared" si="112"/>
        <v>0</v>
      </c>
      <c r="BA20" s="183">
        <f t="shared" si="112"/>
        <v>0</v>
      </c>
      <c r="BB20" s="183">
        <f t="shared" si="112"/>
        <v>0</v>
      </c>
      <c r="BC20" s="183">
        <f t="shared" si="112"/>
        <v>0</v>
      </c>
      <c r="BD20" s="183">
        <f t="shared" si="112"/>
        <v>0</v>
      </c>
      <c r="BE20" s="183">
        <f t="shared" si="112"/>
        <v>0</v>
      </c>
      <c r="BF20" s="183">
        <f t="shared" si="112"/>
        <v>0</v>
      </c>
      <c r="BG20" s="183">
        <f t="shared" si="112"/>
        <v>0</v>
      </c>
      <c r="BH20" s="183">
        <f t="shared" si="112"/>
        <v>0</v>
      </c>
      <c r="BI20" s="183">
        <f t="shared" si="112"/>
        <v>0</v>
      </c>
      <c r="BJ20" s="183">
        <f t="shared" si="112"/>
        <v>0</v>
      </c>
      <c r="BK20" s="183">
        <f t="shared" si="112"/>
        <v>0</v>
      </c>
      <c r="BL20" s="183">
        <f t="shared" si="112"/>
        <v>0</v>
      </c>
      <c r="BM20" s="183">
        <f t="shared" si="112"/>
        <v>0</v>
      </c>
      <c r="CG20" s="35"/>
    </row>
    <row r="21" spans="1:156" s="27" customFormat="1" ht="17.25" customHeight="1" x14ac:dyDescent="0.25">
      <c r="A21" s="213"/>
      <c r="B21" s="43"/>
      <c r="C21" s="43"/>
      <c r="D21" s="43"/>
      <c r="E21" s="43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CG21" s="35"/>
    </row>
    <row r="22" spans="1:156" s="46" customFormat="1" ht="28.5" customHeight="1" x14ac:dyDescent="0.25">
      <c r="A22" s="196" t="s">
        <v>107</v>
      </c>
      <c r="B22" s="66" t="s">
        <v>85</v>
      </c>
      <c r="C22" s="66"/>
      <c r="D22" s="66"/>
      <c r="E22" s="66"/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308">
        <v>10000</v>
      </c>
      <c r="W22" s="308">
        <f t="shared" ref="W22:AA22" si="113">V22*1.1</f>
        <v>11000</v>
      </c>
      <c r="X22" s="308">
        <f t="shared" si="113"/>
        <v>12100.000000000002</v>
      </c>
      <c r="Y22" s="308">
        <f t="shared" si="113"/>
        <v>13310.000000000004</v>
      </c>
      <c r="Z22" s="308">
        <f t="shared" si="113"/>
        <v>14641.000000000005</v>
      </c>
      <c r="AA22" s="308">
        <f t="shared" si="113"/>
        <v>16105.100000000008</v>
      </c>
      <c r="AB22" s="308">
        <f>AA22</f>
        <v>16105.100000000008</v>
      </c>
      <c r="AC22" s="308">
        <f>AB22</f>
        <v>16105.100000000008</v>
      </c>
      <c r="AD22" s="308">
        <f t="shared" ref="AD22:AN24" si="114">AC22</f>
        <v>16105.100000000008</v>
      </c>
      <c r="AE22" s="308">
        <f t="shared" si="114"/>
        <v>16105.100000000008</v>
      </c>
      <c r="AF22" s="308">
        <f t="shared" si="114"/>
        <v>16105.100000000008</v>
      </c>
      <c r="AG22" s="308">
        <f t="shared" si="114"/>
        <v>16105.100000000008</v>
      </c>
      <c r="AH22" s="308">
        <f t="shared" si="114"/>
        <v>16105.100000000008</v>
      </c>
      <c r="AI22" s="308">
        <f t="shared" si="114"/>
        <v>16105.100000000008</v>
      </c>
      <c r="AJ22" s="308">
        <f t="shared" si="114"/>
        <v>16105.100000000008</v>
      </c>
      <c r="AK22" s="308">
        <f t="shared" si="114"/>
        <v>16105.100000000008</v>
      </c>
      <c r="AL22" s="308">
        <f>AK22*1.01</f>
        <v>16266.151000000007</v>
      </c>
      <c r="AM22" s="308">
        <f t="shared" ref="AM22:AS22" si="115">AL22</f>
        <v>16266.151000000007</v>
      </c>
      <c r="AN22" s="308">
        <f t="shared" si="115"/>
        <v>16266.151000000007</v>
      </c>
      <c r="AO22" s="308">
        <f t="shared" si="115"/>
        <v>16266.151000000007</v>
      </c>
      <c r="AP22" s="308">
        <f t="shared" si="115"/>
        <v>16266.151000000007</v>
      </c>
      <c r="AQ22" s="308">
        <f t="shared" si="115"/>
        <v>16266.151000000007</v>
      </c>
      <c r="AR22" s="308">
        <f t="shared" si="115"/>
        <v>16266.151000000007</v>
      </c>
      <c r="AS22" s="308">
        <f t="shared" si="115"/>
        <v>16266.151000000007</v>
      </c>
      <c r="AT22" s="308">
        <f t="shared" ref="AT22:AZ22" si="116">AR22*1.01</f>
        <v>16428.812510000007</v>
      </c>
      <c r="AU22" s="308">
        <f>AT22</f>
        <v>16428.812510000007</v>
      </c>
      <c r="AV22" s="308">
        <f>AU22</f>
        <v>16428.812510000007</v>
      </c>
      <c r="AW22" s="308">
        <f>AV22</f>
        <v>16428.812510000007</v>
      </c>
      <c r="AX22" s="308">
        <f>AW22</f>
        <v>16428.812510000007</v>
      </c>
      <c r="AY22" s="308">
        <f t="shared" si="116"/>
        <v>16593.100635100007</v>
      </c>
      <c r="AZ22" s="308">
        <f t="shared" si="116"/>
        <v>16593.100635100007</v>
      </c>
      <c r="BA22" s="308">
        <f>AZ22</f>
        <v>16593.100635100007</v>
      </c>
      <c r="BB22" s="308">
        <f t="shared" ref="BB22:BM24" si="117">BA22</f>
        <v>16593.100635100007</v>
      </c>
      <c r="BC22" s="308">
        <f t="shared" si="117"/>
        <v>16593.100635100007</v>
      </c>
      <c r="BD22" s="308">
        <f t="shared" si="117"/>
        <v>16593.100635100007</v>
      </c>
      <c r="BE22" s="308">
        <f t="shared" si="117"/>
        <v>16593.100635100007</v>
      </c>
      <c r="BF22" s="308">
        <f t="shared" si="117"/>
        <v>16593.100635100007</v>
      </c>
      <c r="BG22" s="308">
        <f t="shared" si="117"/>
        <v>16593.100635100007</v>
      </c>
      <c r="BH22" s="308">
        <f>BG22*1.01</f>
        <v>16759.031641451009</v>
      </c>
      <c r="BI22" s="308">
        <f t="shared" ref="BI22:BM22" si="118">BH22*1.01</f>
        <v>16926.621957865518</v>
      </c>
      <c r="BJ22" s="308">
        <f t="shared" si="118"/>
        <v>17095.888177444172</v>
      </c>
      <c r="BK22" s="308">
        <f t="shared" si="118"/>
        <v>17266.847059218613</v>
      </c>
      <c r="BL22" s="308">
        <f t="shared" si="118"/>
        <v>17439.5155298108</v>
      </c>
      <c r="BM22" s="308">
        <f t="shared" si="118"/>
        <v>17613.910685108909</v>
      </c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5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7"/>
      <c r="EW22" s="47"/>
      <c r="EX22" s="47"/>
      <c r="EY22" s="47"/>
      <c r="EZ22" s="47"/>
    </row>
    <row r="23" spans="1:156" s="46" customFormat="1" ht="21.75" customHeight="1" x14ac:dyDescent="0.25">
      <c r="A23" s="194"/>
      <c r="B23" s="66" t="s">
        <v>131</v>
      </c>
      <c r="C23" s="66"/>
      <c r="D23" s="66"/>
      <c r="E23" s="66"/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5000</v>
      </c>
      <c r="W23" s="52">
        <f t="shared" ref="W23:AB24" si="119">V23</f>
        <v>5000</v>
      </c>
      <c r="X23" s="52">
        <f t="shared" si="119"/>
        <v>5000</v>
      </c>
      <c r="Y23" s="52">
        <f t="shared" si="119"/>
        <v>5000</v>
      </c>
      <c r="Z23" s="52">
        <f t="shared" si="119"/>
        <v>5000</v>
      </c>
      <c r="AA23" s="52">
        <f t="shared" si="119"/>
        <v>5000</v>
      </c>
      <c r="AB23" s="52">
        <f t="shared" si="119"/>
        <v>5000</v>
      </c>
      <c r="AC23" s="52">
        <f>AB23</f>
        <v>5000</v>
      </c>
      <c r="AD23" s="52">
        <f t="shared" si="114"/>
        <v>5000</v>
      </c>
      <c r="AE23" s="52">
        <f t="shared" si="114"/>
        <v>5000</v>
      </c>
      <c r="AF23" s="52">
        <f t="shared" si="114"/>
        <v>5000</v>
      </c>
      <c r="AG23" s="52">
        <f t="shared" si="114"/>
        <v>5000</v>
      </c>
      <c r="AH23" s="52">
        <f t="shared" si="114"/>
        <v>5000</v>
      </c>
      <c r="AI23" s="52">
        <f t="shared" si="114"/>
        <v>5000</v>
      </c>
      <c r="AJ23" s="52">
        <f t="shared" si="114"/>
        <v>5000</v>
      </c>
      <c r="AK23" s="52">
        <f t="shared" si="114"/>
        <v>5000</v>
      </c>
      <c r="AL23" s="52">
        <f t="shared" si="114"/>
        <v>5000</v>
      </c>
      <c r="AM23" s="52">
        <f t="shared" si="114"/>
        <v>5000</v>
      </c>
      <c r="AN23" s="52">
        <f t="shared" si="114"/>
        <v>5000</v>
      </c>
      <c r="AO23" s="52">
        <f>AN23</f>
        <v>5000</v>
      </c>
      <c r="AP23" s="52">
        <f t="shared" ref="AP23:AZ24" si="120">AO23</f>
        <v>5000</v>
      </c>
      <c r="AQ23" s="52">
        <f t="shared" si="120"/>
        <v>5000</v>
      </c>
      <c r="AR23" s="52">
        <f t="shared" si="120"/>
        <v>5000</v>
      </c>
      <c r="AS23" s="52">
        <f t="shared" si="120"/>
        <v>5000</v>
      </c>
      <c r="AT23" s="52">
        <f t="shared" si="120"/>
        <v>5000</v>
      </c>
      <c r="AU23" s="52">
        <f t="shared" si="120"/>
        <v>5000</v>
      </c>
      <c r="AV23" s="52">
        <f t="shared" si="120"/>
        <v>5000</v>
      </c>
      <c r="AW23" s="52">
        <f t="shared" si="120"/>
        <v>5000</v>
      </c>
      <c r="AX23" s="52">
        <f t="shared" si="120"/>
        <v>5000</v>
      </c>
      <c r="AY23" s="52">
        <f t="shared" si="120"/>
        <v>5000</v>
      </c>
      <c r="AZ23" s="52">
        <f t="shared" si="120"/>
        <v>5000</v>
      </c>
      <c r="BA23" s="52">
        <f>AZ23</f>
        <v>5000</v>
      </c>
      <c r="BB23" s="52">
        <f t="shared" si="117"/>
        <v>5000</v>
      </c>
      <c r="BC23" s="52">
        <f t="shared" si="117"/>
        <v>5000</v>
      </c>
      <c r="BD23" s="52">
        <f t="shared" si="117"/>
        <v>5000</v>
      </c>
      <c r="BE23" s="52">
        <f t="shared" si="117"/>
        <v>5000</v>
      </c>
      <c r="BF23" s="52">
        <f t="shared" si="117"/>
        <v>5000</v>
      </c>
      <c r="BG23" s="52">
        <f t="shared" si="117"/>
        <v>5000</v>
      </c>
      <c r="BH23" s="52">
        <f t="shared" si="117"/>
        <v>5000</v>
      </c>
      <c r="BI23" s="52">
        <f t="shared" si="117"/>
        <v>5000</v>
      </c>
      <c r="BJ23" s="52">
        <f t="shared" si="117"/>
        <v>5000</v>
      </c>
      <c r="BK23" s="52">
        <f t="shared" si="117"/>
        <v>5000</v>
      </c>
      <c r="BL23" s="52">
        <f t="shared" si="117"/>
        <v>5000</v>
      </c>
      <c r="BM23" s="52">
        <f t="shared" si="117"/>
        <v>5000</v>
      </c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5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7"/>
      <c r="EW23" s="47"/>
      <c r="EX23" s="47"/>
      <c r="EY23" s="47"/>
      <c r="EZ23" s="47"/>
    </row>
    <row r="24" spans="1:156" s="46" customFormat="1" ht="21.75" customHeight="1" x14ac:dyDescent="0.25">
      <c r="A24" s="194"/>
      <c r="B24" s="66" t="s">
        <v>132</v>
      </c>
      <c r="C24" s="66"/>
      <c r="D24" s="66"/>
      <c r="E24" s="66"/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174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174">
        <v>0</v>
      </c>
      <c r="R24" s="52">
        <v>0</v>
      </c>
      <c r="S24" s="52">
        <v>0</v>
      </c>
      <c r="T24" s="52">
        <v>0</v>
      </c>
      <c r="U24" s="52">
        <v>0</v>
      </c>
      <c r="V24" s="52">
        <v>7000</v>
      </c>
      <c r="W24" s="174">
        <f t="shared" si="119"/>
        <v>7000</v>
      </c>
      <c r="X24" s="52">
        <f t="shared" si="119"/>
        <v>7000</v>
      </c>
      <c r="Y24" s="52">
        <f t="shared" si="119"/>
        <v>7000</v>
      </c>
      <c r="Z24" s="52">
        <f t="shared" si="119"/>
        <v>7000</v>
      </c>
      <c r="AA24" s="52">
        <f t="shared" si="119"/>
        <v>7000</v>
      </c>
      <c r="AB24" s="52">
        <f t="shared" si="119"/>
        <v>7000</v>
      </c>
      <c r="AC24" s="52">
        <f>AB24</f>
        <v>7000</v>
      </c>
      <c r="AD24" s="52">
        <f t="shared" si="114"/>
        <v>7000</v>
      </c>
      <c r="AE24" s="52">
        <f t="shared" si="114"/>
        <v>7000</v>
      </c>
      <c r="AF24" s="52">
        <f t="shared" si="114"/>
        <v>7000</v>
      </c>
      <c r="AG24" s="52">
        <f t="shared" si="114"/>
        <v>7000</v>
      </c>
      <c r="AH24" s="52">
        <f t="shared" si="114"/>
        <v>7000</v>
      </c>
      <c r="AI24" s="174">
        <f t="shared" si="114"/>
        <v>7000</v>
      </c>
      <c r="AJ24" s="52">
        <f t="shared" si="114"/>
        <v>7000</v>
      </c>
      <c r="AK24" s="52">
        <f t="shared" si="114"/>
        <v>7000</v>
      </c>
      <c r="AL24" s="52">
        <f t="shared" si="114"/>
        <v>7000</v>
      </c>
      <c r="AM24" s="52">
        <f t="shared" si="114"/>
        <v>7000</v>
      </c>
      <c r="AN24" s="52">
        <f t="shared" si="114"/>
        <v>7000</v>
      </c>
      <c r="AO24" s="52">
        <f>AN24</f>
        <v>7000</v>
      </c>
      <c r="AP24" s="52">
        <f t="shared" si="120"/>
        <v>7000</v>
      </c>
      <c r="AQ24" s="52">
        <f t="shared" si="120"/>
        <v>7000</v>
      </c>
      <c r="AR24" s="52">
        <f t="shared" si="120"/>
        <v>7000</v>
      </c>
      <c r="AS24" s="52">
        <f t="shared" si="120"/>
        <v>7000</v>
      </c>
      <c r="AT24" s="52">
        <f t="shared" si="120"/>
        <v>7000</v>
      </c>
      <c r="AU24" s="236">
        <f t="shared" si="120"/>
        <v>7000</v>
      </c>
      <c r="AV24" s="52">
        <f t="shared" si="120"/>
        <v>7000</v>
      </c>
      <c r="AW24" s="52">
        <f t="shared" si="120"/>
        <v>7000</v>
      </c>
      <c r="AX24" s="52">
        <f t="shared" si="120"/>
        <v>7000</v>
      </c>
      <c r="AY24" s="52">
        <f t="shared" si="120"/>
        <v>7000</v>
      </c>
      <c r="AZ24" s="52">
        <f t="shared" si="120"/>
        <v>7000</v>
      </c>
      <c r="BA24" s="52">
        <f>AZ24</f>
        <v>7000</v>
      </c>
      <c r="BB24" s="52">
        <f t="shared" si="117"/>
        <v>7000</v>
      </c>
      <c r="BC24" s="52">
        <f t="shared" si="117"/>
        <v>7000</v>
      </c>
      <c r="BD24" s="52">
        <f t="shared" si="117"/>
        <v>7000</v>
      </c>
      <c r="BE24" s="52">
        <f t="shared" si="117"/>
        <v>7000</v>
      </c>
      <c r="BF24" s="52">
        <f t="shared" si="117"/>
        <v>7000</v>
      </c>
      <c r="BG24" s="236">
        <f t="shared" si="117"/>
        <v>7000</v>
      </c>
      <c r="BH24" s="52">
        <f t="shared" si="117"/>
        <v>7000</v>
      </c>
      <c r="BI24" s="52">
        <f t="shared" si="117"/>
        <v>7000</v>
      </c>
      <c r="BJ24" s="52">
        <f t="shared" si="117"/>
        <v>7000</v>
      </c>
      <c r="BK24" s="52">
        <f t="shared" si="117"/>
        <v>7000</v>
      </c>
      <c r="BL24" s="52">
        <f t="shared" si="117"/>
        <v>7000</v>
      </c>
      <c r="BM24" s="52">
        <f t="shared" si="117"/>
        <v>7000</v>
      </c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5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7"/>
      <c r="EW24" s="47"/>
      <c r="EX24" s="47"/>
      <c r="EY24" s="47"/>
      <c r="EZ24" s="47"/>
    </row>
    <row r="25" spans="1:156" s="47" customFormat="1" ht="21.75" customHeight="1" x14ac:dyDescent="0.25">
      <c r="A25" s="194"/>
      <c r="B25" s="70" t="s">
        <v>103</v>
      </c>
      <c r="C25" s="70"/>
      <c r="D25" s="70"/>
      <c r="E25" s="70"/>
      <c r="F25" s="69">
        <f t="shared" ref="F25:P25" si="121">SUM(F22:F24)</f>
        <v>0</v>
      </c>
      <c r="G25" s="69">
        <f t="shared" si="121"/>
        <v>0</v>
      </c>
      <c r="H25" s="69">
        <f t="shared" si="121"/>
        <v>0</v>
      </c>
      <c r="I25" s="69">
        <f t="shared" si="121"/>
        <v>0</v>
      </c>
      <c r="J25" s="69">
        <f t="shared" si="121"/>
        <v>0</v>
      </c>
      <c r="K25" s="170">
        <f t="shared" si="121"/>
        <v>0</v>
      </c>
      <c r="L25" s="69">
        <f t="shared" si="121"/>
        <v>0</v>
      </c>
      <c r="M25" s="69">
        <f t="shared" si="121"/>
        <v>0</v>
      </c>
      <c r="N25" s="69">
        <f t="shared" si="121"/>
        <v>0</v>
      </c>
      <c r="O25" s="69">
        <f t="shared" si="121"/>
        <v>0</v>
      </c>
      <c r="P25" s="69">
        <f t="shared" si="121"/>
        <v>0</v>
      </c>
      <c r="Q25" s="170">
        <f t="shared" ref="Q25:AZ25" si="122">SUM(Q22:Q24)</f>
        <v>0</v>
      </c>
      <c r="R25" s="69">
        <f t="shared" si="122"/>
        <v>0</v>
      </c>
      <c r="S25" s="69">
        <f t="shared" si="122"/>
        <v>0</v>
      </c>
      <c r="T25" s="69">
        <f t="shared" si="122"/>
        <v>0</v>
      </c>
      <c r="U25" s="69">
        <f t="shared" si="122"/>
        <v>0</v>
      </c>
      <c r="V25" s="69">
        <f t="shared" si="122"/>
        <v>22000</v>
      </c>
      <c r="W25" s="170">
        <f t="shared" si="122"/>
        <v>23000</v>
      </c>
      <c r="X25" s="69">
        <f t="shared" si="122"/>
        <v>24100</v>
      </c>
      <c r="Y25" s="69">
        <f t="shared" si="122"/>
        <v>25310.000000000004</v>
      </c>
      <c r="Z25" s="69">
        <f t="shared" si="122"/>
        <v>26641.000000000007</v>
      </c>
      <c r="AA25" s="69">
        <f t="shared" si="122"/>
        <v>28105.100000000006</v>
      </c>
      <c r="AB25" s="69">
        <f t="shared" si="122"/>
        <v>28105.100000000006</v>
      </c>
      <c r="AC25" s="69">
        <f t="shared" si="122"/>
        <v>28105.100000000006</v>
      </c>
      <c r="AD25" s="69">
        <f t="shared" si="122"/>
        <v>28105.100000000006</v>
      </c>
      <c r="AE25" s="69">
        <f t="shared" si="122"/>
        <v>28105.100000000006</v>
      </c>
      <c r="AF25" s="69">
        <f t="shared" si="122"/>
        <v>28105.100000000006</v>
      </c>
      <c r="AG25" s="69">
        <f t="shared" si="122"/>
        <v>28105.100000000006</v>
      </c>
      <c r="AH25" s="69">
        <f t="shared" si="122"/>
        <v>28105.100000000006</v>
      </c>
      <c r="AI25" s="170">
        <f t="shared" si="122"/>
        <v>28105.100000000006</v>
      </c>
      <c r="AJ25" s="69">
        <f t="shared" si="122"/>
        <v>28105.100000000006</v>
      </c>
      <c r="AK25" s="69">
        <f t="shared" si="122"/>
        <v>28105.100000000006</v>
      </c>
      <c r="AL25" s="69">
        <f t="shared" si="122"/>
        <v>28266.151000000005</v>
      </c>
      <c r="AM25" s="69">
        <f t="shared" si="122"/>
        <v>28266.151000000005</v>
      </c>
      <c r="AN25" s="69">
        <f t="shared" si="122"/>
        <v>28266.151000000005</v>
      </c>
      <c r="AO25" s="69">
        <f t="shared" si="122"/>
        <v>28266.151000000005</v>
      </c>
      <c r="AP25" s="69">
        <f t="shared" si="122"/>
        <v>28266.151000000005</v>
      </c>
      <c r="AQ25" s="69">
        <f t="shared" si="122"/>
        <v>28266.151000000005</v>
      </c>
      <c r="AR25" s="69">
        <f t="shared" si="122"/>
        <v>28266.151000000005</v>
      </c>
      <c r="AS25" s="69">
        <f t="shared" si="122"/>
        <v>28266.151000000005</v>
      </c>
      <c r="AT25" s="69">
        <f t="shared" si="122"/>
        <v>28428.812510000007</v>
      </c>
      <c r="AU25" s="170">
        <f t="shared" si="122"/>
        <v>28428.812510000007</v>
      </c>
      <c r="AV25" s="69">
        <f t="shared" si="122"/>
        <v>28428.812510000007</v>
      </c>
      <c r="AW25" s="69">
        <f t="shared" si="122"/>
        <v>28428.812510000007</v>
      </c>
      <c r="AX25" s="69">
        <f t="shared" si="122"/>
        <v>28428.812510000007</v>
      </c>
      <c r="AY25" s="69">
        <f t="shared" si="122"/>
        <v>28593.100635100007</v>
      </c>
      <c r="AZ25" s="69">
        <f t="shared" si="122"/>
        <v>28593.100635100007</v>
      </c>
      <c r="BA25" s="69">
        <f t="shared" ref="BA25:BM25" si="123">SUM(BA22:BA24)</f>
        <v>28593.100635100007</v>
      </c>
      <c r="BB25" s="69">
        <f t="shared" si="123"/>
        <v>28593.100635100007</v>
      </c>
      <c r="BC25" s="69">
        <f t="shared" si="123"/>
        <v>28593.100635100007</v>
      </c>
      <c r="BD25" s="69">
        <f t="shared" si="123"/>
        <v>28593.100635100007</v>
      </c>
      <c r="BE25" s="69">
        <f t="shared" si="123"/>
        <v>28593.100635100007</v>
      </c>
      <c r="BF25" s="69">
        <f t="shared" si="123"/>
        <v>28593.100635100007</v>
      </c>
      <c r="BG25" s="170">
        <f t="shared" si="123"/>
        <v>28593.100635100007</v>
      </c>
      <c r="BH25" s="69">
        <f t="shared" si="123"/>
        <v>28759.031641451009</v>
      </c>
      <c r="BI25" s="69">
        <f t="shared" si="123"/>
        <v>28926.621957865518</v>
      </c>
      <c r="BJ25" s="69">
        <f t="shared" si="123"/>
        <v>29095.888177444172</v>
      </c>
      <c r="BK25" s="69">
        <f t="shared" si="123"/>
        <v>29266.847059218613</v>
      </c>
      <c r="BL25" s="69">
        <f t="shared" si="123"/>
        <v>29439.5155298108</v>
      </c>
      <c r="BM25" s="69">
        <f t="shared" si="123"/>
        <v>29613.910685108909</v>
      </c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5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</row>
    <row r="26" spans="1:156" s="50" customFormat="1" ht="21.75" customHeight="1" x14ac:dyDescent="0.25">
      <c r="A26" s="214"/>
      <c r="B26" s="54"/>
      <c r="C26" s="54"/>
      <c r="D26" s="54"/>
      <c r="E26" s="54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286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286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CG26" s="51"/>
    </row>
    <row r="27" spans="1:156" s="227" customFormat="1" ht="21.75" customHeight="1" x14ac:dyDescent="0.25">
      <c r="A27" s="223"/>
      <c r="B27" s="224" t="s">
        <v>86</v>
      </c>
      <c r="C27" s="224"/>
      <c r="D27" s="224"/>
      <c r="E27" s="224"/>
      <c r="F27" s="225">
        <f t="shared" ref="F27:BM27" si="124">F16+F20+F25</f>
        <v>0</v>
      </c>
      <c r="G27" s="225">
        <f t="shared" si="124"/>
        <v>0</v>
      </c>
      <c r="H27" s="225">
        <f t="shared" si="124"/>
        <v>0</v>
      </c>
      <c r="I27" s="225">
        <f t="shared" si="124"/>
        <v>0</v>
      </c>
      <c r="J27" s="225">
        <f t="shared" si="124"/>
        <v>0</v>
      </c>
      <c r="K27" s="225">
        <f t="shared" si="124"/>
        <v>0</v>
      </c>
      <c r="L27" s="225">
        <f t="shared" si="124"/>
        <v>0</v>
      </c>
      <c r="M27" s="225">
        <f t="shared" si="124"/>
        <v>0</v>
      </c>
      <c r="N27" s="225">
        <f t="shared" si="124"/>
        <v>0</v>
      </c>
      <c r="O27" s="225">
        <f t="shared" si="124"/>
        <v>0</v>
      </c>
      <c r="P27" s="225">
        <f t="shared" si="124"/>
        <v>0</v>
      </c>
      <c r="Q27" s="225">
        <f t="shared" si="124"/>
        <v>0</v>
      </c>
      <c r="R27" s="225">
        <f t="shared" si="124"/>
        <v>0</v>
      </c>
      <c r="S27" s="225">
        <f t="shared" si="124"/>
        <v>0</v>
      </c>
      <c r="T27" s="225">
        <f t="shared" si="124"/>
        <v>0</v>
      </c>
      <c r="U27" s="225">
        <f t="shared" si="124"/>
        <v>0</v>
      </c>
      <c r="V27" s="225">
        <f t="shared" si="124"/>
        <v>42425</v>
      </c>
      <c r="W27" s="225">
        <f t="shared" si="124"/>
        <v>43425</v>
      </c>
      <c r="X27" s="225">
        <f t="shared" si="124"/>
        <v>56350</v>
      </c>
      <c r="Y27" s="225">
        <f t="shared" si="124"/>
        <v>71535</v>
      </c>
      <c r="Z27" s="225">
        <f t="shared" si="124"/>
        <v>87916</v>
      </c>
      <c r="AA27" s="225">
        <f t="shared" si="124"/>
        <v>115180.1</v>
      </c>
      <c r="AB27" s="225">
        <f t="shared" si="124"/>
        <v>140980.1</v>
      </c>
      <c r="AC27" s="225">
        <f t="shared" si="124"/>
        <v>166780.1</v>
      </c>
      <c r="AD27" s="225">
        <f t="shared" si="124"/>
        <v>197514.35000000003</v>
      </c>
      <c r="AE27" s="225">
        <f t="shared" si="124"/>
        <v>224088.35000000003</v>
      </c>
      <c r="AF27" s="225">
        <f t="shared" si="124"/>
        <v>250662.35</v>
      </c>
      <c r="AG27" s="225">
        <f t="shared" si="124"/>
        <v>288308.84999999998</v>
      </c>
      <c r="AH27" s="225">
        <f t="shared" si="124"/>
        <v>325955.34999999998</v>
      </c>
      <c r="AI27" s="225">
        <f t="shared" si="124"/>
        <v>363601.85000000009</v>
      </c>
      <c r="AJ27" s="225">
        <f t="shared" si="124"/>
        <v>401248.35000000009</v>
      </c>
      <c r="AK27" s="225">
        <f t="shared" si="124"/>
        <v>449967.35</v>
      </c>
      <c r="AL27" s="225">
        <f t="shared" si="124"/>
        <v>498847.40100000001</v>
      </c>
      <c r="AM27" s="225">
        <f t="shared" si="124"/>
        <v>547566.40099999995</v>
      </c>
      <c r="AN27" s="225">
        <f t="shared" si="124"/>
        <v>596285.40099999995</v>
      </c>
      <c r="AO27" s="225">
        <f t="shared" si="124"/>
        <v>645004.40099999995</v>
      </c>
      <c r="AP27" s="225">
        <f t="shared" si="124"/>
        <v>713687.11849999998</v>
      </c>
      <c r="AQ27" s="225">
        <f t="shared" si="124"/>
        <v>763867.68850000005</v>
      </c>
      <c r="AR27" s="225">
        <f t="shared" si="124"/>
        <v>814048.2585</v>
      </c>
      <c r="AS27" s="225">
        <f t="shared" si="124"/>
        <v>864228.82850000006</v>
      </c>
      <c r="AT27" s="225">
        <f t="shared" si="124"/>
        <v>914572.06001000002</v>
      </c>
      <c r="AU27" s="225">
        <f t="shared" si="124"/>
        <v>964752.63000999985</v>
      </c>
      <c r="AV27" s="225">
        <f t="shared" si="124"/>
        <v>1014933.2000099999</v>
      </c>
      <c r="AW27" s="225">
        <f t="shared" si="124"/>
        <v>1065113.7700100001</v>
      </c>
      <c r="AX27" s="225">
        <f t="shared" si="124"/>
        <v>1126699.0150100002</v>
      </c>
      <c r="AY27" s="225">
        <f t="shared" si="124"/>
        <v>1188448.5481350999</v>
      </c>
      <c r="AZ27" s="225">
        <f t="shared" si="124"/>
        <v>1250033.7931351</v>
      </c>
      <c r="BA27" s="225">
        <f t="shared" si="124"/>
        <v>1311619.0381350999</v>
      </c>
      <c r="BB27" s="225">
        <f t="shared" si="124"/>
        <v>1413542.6186101001</v>
      </c>
      <c r="BC27" s="225">
        <f t="shared" si="124"/>
        <v>1476975.4209601001</v>
      </c>
      <c r="BD27" s="225">
        <f t="shared" si="124"/>
        <v>1540408.2233101001</v>
      </c>
      <c r="BE27" s="225">
        <f t="shared" si="124"/>
        <v>1603841.0256601002</v>
      </c>
      <c r="BF27" s="225">
        <f t="shared" si="124"/>
        <v>1667273.8280101002</v>
      </c>
      <c r="BG27" s="225">
        <f t="shared" si="124"/>
        <v>1742453.4456101002</v>
      </c>
      <c r="BH27" s="225">
        <f t="shared" si="124"/>
        <v>1817798.994216451</v>
      </c>
      <c r="BI27" s="225">
        <f t="shared" si="124"/>
        <v>1893146.2021328658</v>
      </c>
      <c r="BJ27" s="225">
        <f t="shared" si="124"/>
        <v>1980241.9012024442</v>
      </c>
      <c r="BK27" s="225">
        <f t="shared" si="124"/>
        <v>2067339.2929342189</v>
      </c>
      <c r="BL27" s="225">
        <f t="shared" si="124"/>
        <v>2154438.3942548106</v>
      </c>
      <c r="BM27" s="225">
        <f t="shared" si="124"/>
        <v>2229792.4070101092</v>
      </c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35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26"/>
      <c r="EW27" s="226"/>
      <c r="EX27" s="226"/>
      <c r="EY27" s="226"/>
      <c r="EZ27" s="226"/>
    </row>
    <row r="28" spans="1:156" ht="21.75" customHeight="1" x14ac:dyDescent="0.25">
      <c r="A28" s="134"/>
      <c r="B28" s="53"/>
      <c r="C28" s="53"/>
      <c r="D28" s="53"/>
      <c r="E28" s="53"/>
      <c r="F28" s="228" t="s">
        <v>207</v>
      </c>
      <c r="G28" s="225">
        <f>SUM(F27:Q27)</f>
        <v>0</v>
      </c>
      <c r="H28" s="87"/>
      <c r="I28" s="87"/>
      <c r="J28" s="248"/>
      <c r="K28" s="248"/>
      <c r="L28" s="225"/>
      <c r="M28" s="225"/>
      <c r="N28" s="225"/>
      <c r="O28" s="225"/>
      <c r="P28" s="225"/>
      <c r="Q28" s="234"/>
      <c r="R28" s="225" t="s">
        <v>117</v>
      </c>
      <c r="S28" s="225">
        <f>SUM(R27:AC27)</f>
        <v>724591.29999999993</v>
      </c>
      <c r="T28" s="225"/>
      <c r="U28" s="225"/>
      <c r="V28" s="225" t="s">
        <v>71</v>
      </c>
      <c r="W28" s="225" t="s">
        <v>71</v>
      </c>
      <c r="X28" s="225"/>
      <c r="Y28" s="225"/>
      <c r="Z28" s="225"/>
      <c r="AA28" s="225"/>
      <c r="AB28" s="225"/>
      <c r="AC28" s="234"/>
      <c r="AD28" s="225" t="s">
        <v>118</v>
      </c>
      <c r="AE28" s="225">
        <f>SUM(AD27:AO27)</f>
        <v>4789050.4040000001</v>
      </c>
      <c r="AF28" s="225"/>
      <c r="AG28" s="225"/>
      <c r="AH28" s="225" t="s">
        <v>71</v>
      </c>
      <c r="AI28" s="225" t="s">
        <v>71</v>
      </c>
      <c r="AJ28" s="225"/>
      <c r="AK28" s="225"/>
      <c r="AL28" s="225"/>
      <c r="AM28" s="225"/>
      <c r="AN28" s="225"/>
      <c r="AO28" s="229"/>
      <c r="AP28" s="225" t="s">
        <v>119</v>
      </c>
      <c r="AQ28" s="87">
        <f>SUM(AP27:BA27)</f>
        <v>11992003.9484553</v>
      </c>
      <c r="AR28" s="225"/>
      <c r="AS28" s="225"/>
      <c r="AT28" s="225" t="s">
        <v>71</v>
      </c>
      <c r="AU28" s="87" t="s">
        <v>71</v>
      </c>
      <c r="AV28" s="225"/>
      <c r="AW28" s="225"/>
      <c r="AX28" s="225"/>
      <c r="AY28" s="225"/>
      <c r="AZ28" s="225"/>
      <c r="BA28" s="241"/>
      <c r="BB28" s="225" t="s">
        <v>208</v>
      </c>
      <c r="BC28" s="87">
        <f>SUM(BB27:BM27)</f>
        <v>21587251.753911499</v>
      </c>
      <c r="BD28" s="225"/>
      <c r="BE28" s="225"/>
      <c r="BF28" s="225"/>
      <c r="BG28" s="87"/>
      <c r="BH28" s="225"/>
      <c r="BI28" s="225"/>
      <c r="BJ28" s="225"/>
      <c r="BK28" s="225"/>
      <c r="BL28" s="225"/>
      <c r="BM28" s="225"/>
      <c r="CG28" s="35"/>
    </row>
    <row r="29" spans="1:156" s="27" customFormat="1" ht="21.75" customHeight="1" x14ac:dyDescent="0.25">
      <c r="A29" s="213"/>
      <c r="B29" s="43"/>
      <c r="C29" s="43"/>
      <c r="D29" s="43"/>
      <c r="E29" s="43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232"/>
      <c r="BA29" s="240"/>
      <c r="CG29" s="35"/>
    </row>
    <row r="30" spans="1:156" s="64" customFormat="1" ht="21.75" customHeight="1" x14ac:dyDescent="0.25">
      <c r="A30" s="349" t="s">
        <v>87</v>
      </c>
      <c r="B30" s="350"/>
      <c r="C30" s="325"/>
      <c r="D30" s="325"/>
      <c r="E30" s="325"/>
      <c r="F30" s="243">
        <v>44197</v>
      </c>
      <c r="G30" s="244">
        <v>44228</v>
      </c>
      <c r="H30" s="244">
        <v>44256</v>
      </c>
      <c r="I30" s="244">
        <v>44287</v>
      </c>
      <c r="J30" s="244">
        <v>44317</v>
      </c>
      <c r="K30" s="244">
        <v>44348</v>
      </c>
      <c r="L30" s="244">
        <v>44378</v>
      </c>
      <c r="M30" s="244">
        <v>44409</v>
      </c>
      <c r="N30" s="244">
        <v>44440</v>
      </c>
      <c r="O30" s="244">
        <v>44470</v>
      </c>
      <c r="P30" s="244">
        <v>44501</v>
      </c>
      <c r="Q30" s="245">
        <v>44531</v>
      </c>
      <c r="R30" s="244">
        <v>44562</v>
      </c>
      <c r="S30" s="244">
        <v>44593</v>
      </c>
      <c r="T30" s="244">
        <v>44621</v>
      </c>
      <c r="U30" s="244">
        <v>44652</v>
      </c>
      <c r="V30" s="244">
        <v>44682</v>
      </c>
      <c r="W30" s="244">
        <v>44713</v>
      </c>
      <c r="X30" s="244">
        <v>44743</v>
      </c>
      <c r="Y30" s="244">
        <v>44774</v>
      </c>
      <c r="Z30" s="244">
        <v>44805</v>
      </c>
      <c r="AA30" s="244">
        <v>44835</v>
      </c>
      <c r="AB30" s="244">
        <v>44866</v>
      </c>
      <c r="AC30" s="245">
        <v>44896</v>
      </c>
      <c r="AD30" s="244">
        <v>44927</v>
      </c>
      <c r="AE30" s="244">
        <v>44958</v>
      </c>
      <c r="AF30" s="244">
        <v>44986</v>
      </c>
      <c r="AG30" s="244">
        <v>45017</v>
      </c>
      <c r="AH30" s="244">
        <v>45047</v>
      </c>
      <c r="AI30" s="244">
        <v>45078</v>
      </c>
      <c r="AJ30" s="244">
        <v>45108</v>
      </c>
      <c r="AK30" s="244">
        <v>45139</v>
      </c>
      <c r="AL30" s="244">
        <v>45170</v>
      </c>
      <c r="AM30" s="244">
        <v>45200</v>
      </c>
      <c r="AN30" s="244">
        <v>45231</v>
      </c>
      <c r="AO30" s="245">
        <v>45261</v>
      </c>
      <c r="AP30" s="244">
        <v>45292</v>
      </c>
      <c r="AQ30" s="244">
        <v>45323</v>
      </c>
      <c r="AR30" s="244">
        <v>45352</v>
      </c>
      <c r="AS30" s="244">
        <v>45383</v>
      </c>
      <c r="AT30" s="244">
        <v>45413</v>
      </c>
      <c r="AU30" s="246">
        <v>45444</v>
      </c>
      <c r="AV30" s="244">
        <v>45474</v>
      </c>
      <c r="AW30" s="244">
        <v>45505</v>
      </c>
      <c r="AX30" s="244">
        <v>45536</v>
      </c>
      <c r="AY30" s="244">
        <v>45566</v>
      </c>
      <c r="AZ30" s="244">
        <v>45597</v>
      </c>
      <c r="BA30" s="247">
        <v>45627</v>
      </c>
      <c r="BB30" s="244">
        <v>45658</v>
      </c>
      <c r="BC30" s="244">
        <v>45689</v>
      </c>
      <c r="BD30" s="244">
        <v>45717</v>
      </c>
      <c r="BE30" s="244">
        <v>45748</v>
      </c>
      <c r="BF30" s="244">
        <v>45778</v>
      </c>
      <c r="BG30" s="246">
        <v>45809</v>
      </c>
      <c r="BH30" s="244">
        <v>45839</v>
      </c>
      <c r="BI30" s="244">
        <v>45870</v>
      </c>
      <c r="BJ30" s="244">
        <v>45901</v>
      </c>
      <c r="BK30" s="244">
        <v>45931</v>
      </c>
      <c r="BL30" s="244">
        <v>45962</v>
      </c>
      <c r="BM30" s="244">
        <v>45992</v>
      </c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3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</row>
    <row r="31" spans="1:156" s="26" customFormat="1" ht="21.75" customHeight="1" x14ac:dyDescent="0.35">
      <c r="A31" s="192" t="s">
        <v>108</v>
      </c>
      <c r="B31" s="66" t="s">
        <v>135</v>
      </c>
      <c r="C31" s="56" t="s">
        <v>71</v>
      </c>
      <c r="D31" s="66"/>
      <c r="E31" s="66"/>
      <c r="F31" s="338" t="s">
        <v>71</v>
      </c>
      <c r="G31" s="40"/>
      <c r="H31" s="317" t="s">
        <v>71</v>
      </c>
      <c r="I31" s="40"/>
      <c r="J31" s="317" t="s">
        <v>71</v>
      </c>
      <c r="K31" s="317" t="s">
        <v>71</v>
      </c>
      <c r="L31" s="317" t="s">
        <v>71</v>
      </c>
      <c r="M31" s="317" t="s">
        <v>71</v>
      </c>
      <c r="N31" s="317" t="s">
        <v>71</v>
      </c>
      <c r="O31" s="317" t="s">
        <v>71</v>
      </c>
      <c r="P31" s="317" t="s">
        <v>71</v>
      </c>
      <c r="Q31" s="317" t="s">
        <v>71</v>
      </c>
      <c r="R31" s="317" t="s">
        <v>71</v>
      </c>
      <c r="S31" s="317" t="s">
        <v>71</v>
      </c>
      <c r="T31" s="317" t="s">
        <v>71</v>
      </c>
      <c r="U31" s="317" t="s">
        <v>71</v>
      </c>
      <c r="V31" s="40">
        <v>150000</v>
      </c>
      <c r="W31" s="40">
        <v>150000</v>
      </c>
      <c r="X31" s="40">
        <f t="shared" ref="R31:AF33" si="125">W31</f>
        <v>150000</v>
      </c>
      <c r="Y31" s="40">
        <f t="shared" si="125"/>
        <v>150000</v>
      </c>
      <c r="Z31" s="40">
        <f t="shared" si="125"/>
        <v>150000</v>
      </c>
      <c r="AA31" s="40">
        <f t="shared" si="125"/>
        <v>150000</v>
      </c>
      <c r="AB31" s="40">
        <v>150000</v>
      </c>
      <c r="AC31" s="40">
        <v>150000</v>
      </c>
      <c r="AD31" s="40">
        <f t="shared" si="125"/>
        <v>150000</v>
      </c>
      <c r="AE31" s="40">
        <f t="shared" si="125"/>
        <v>150000</v>
      </c>
      <c r="AF31" s="40">
        <f t="shared" si="125"/>
        <v>150000</v>
      </c>
      <c r="AG31" s="40">
        <f t="shared" ref="AG31:AN33" si="126">AF31</f>
        <v>150000</v>
      </c>
      <c r="AH31" s="40">
        <f t="shared" si="126"/>
        <v>150000</v>
      </c>
      <c r="AI31" s="40">
        <f t="shared" si="126"/>
        <v>150000</v>
      </c>
      <c r="AJ31" s="40">
        <f t="shared" si="126"/>
        <v>150000</v>
      </c>
      <c r="AK31" s="40">
        <f t="shared" si="126"/>
        <v>150000</v>
      </c>
      <c r="AL31" s="40">
        <f t="shared" si="126"/>
        <v>150000</v>
      </c>
      <c r="AM31" s="40">
        <v>150000</v>
      </c>
      <c r="AN31" s="40">
        <v>150000</v>
      </c>
      <c r="AO31" s="40">
        <f>AN31</f>
        <v>150000</v>
      </c>
      <c r="AP31" s="40">
        <f t="shared" ref="AP31:AZ33" si="127">AO31</f>
        <v>150000</v>
      </c>
      <c r="AQ31" s="40">
        <f t="shared" si="127"/>
        <v>150000</v>
      </c>
      <c r="AR31" s="40">
        <f t="shared" si="127"/>
        <v>150000</v>
      </c>
      <c r="AS31" s="40">
        <f t="shared" si="127"/>
        <v>150000</v>
      </c>
      <c r="AT31" s="40">
        <f t="shared" si="127"/>
        <v>150000</v>
      </c>
      <c r="AU31" s="40">
        <f t="shared" si="127"/>
        <v>150000</v>
      </c>
      <c r="AV31" s="40">
        <f t="shared" si="127"/>
        <v>150000</v>
      </c>
      <c r="AW31" s="40">
        <f t="shared" si="127"/>
        <v>150000</v>
      </c>
      <c r="AX31" s="40">
        <f t="shared" si="127"/>
        <v>150000</v>
      </c>
      <c r="AY31" s="40">
        <v>150000</v>
      </c>
      <c r="AZ31" s="40">
        <v>150000</v>
      </c>
      <c r="BA31" s="40">
        <v>150000</v>
      </c>
      <c r="BB31" s="40">
        <f t="shared" ref="BB31:BM33" si="128">BA31</f>
        <v>150000</v>
      </c>
      <c r="BC31" s="40">
        <f t="shared" si="128"/>
        <v>150000</v>
      </c>
      <c r="BD31" s="40">
        <f t="shared" si="128"/>
        <v>150000</v>
      </c>
      <c r="BE31" s="40">
        <f t="shared" si="128"/>
        <v>150000</v>
      </c>
      <c r="BF31" s="40">
        <f t="shared" si="128"/>
        <v>150000</v>
      </c>
      <c r="BG31" s="40">
        <f t="shared" si="128"/>
        <v>150000</v>
      </c>
      <c r="BH31" s="40">
        <f t="shared" si="128"/>
        <v>150000</v>
      </c>
      <c r="BI31" s="40">
        <f t="shared" si="128"/>
        <v>150000</v>
      </c>
      <c r="BJ31" s="40">
        <f t="shared" si="128"/>
        <v>150000</v>
      </c>
      <c r="BK31" s="40">
        <v>1500000</v>
      </c>
      <c r="BL31" s="40">
        <v>150000</v>
      </c>
      <c r="BM31" s="40">
        <f t="shared" si="128"/>
        <v>150000</v>
      </c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9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</row>
    <row r="32" spans="1:156" ht="21.75" customHeight="1" x14ac:dyDescent="0.35">
      <c r="A32" s="193"/>
      <c r="B32" s="66" t="s">
        <v>133</v>
      </c>
      <c r="C32" s="66"/>
      <c r="D32" s="66"/>
      <c r="E32" s="66"/>
      <c r="F32" s="338" t="s">
        <v>71</v>
      </c>
      <c r="G32" s="317" t="s">
        <v>71</v>
      </c>
      <c r="H32" s="317" t="s">
        <v>71</v>
      </c>
      <c r="I32" s="317" t="s">
        <v>71</v>
      </c>
      <c r="J32" s="317" t="s">
        <v>71</v>
      </c>
      <c r="K32" s="317" t="s">
        <v>71</v>
      </c>
      <c r="L32" s="317" t="s">
        <v>71</v>
      </c>
      <c r="M32" s="317" t="s">
        <v>71</v>
      </c>
      <c r="N32" s="317" t="s">
        <v>71</v>
      </c>
      <c r="O32" s="317" t="s">
        <v>71</v>
      </c>
      <c r="P32" s="317" t="s">
        <v>71</v>
      </c>
      <c r="Q32" s="317" t="s">
        <v>71</v>
      </c>
      <c r="R32" s="317" t="s">
        <v>71</v>
      </c>
      <c r="S32" s="317" t="s">
        <v>71</v>
      </c>
      <c r="T32" s="40" t="str">
        <f t="shared" si="125"/>
        <v xml:space="preserve"> </v>
      </c>
      <c r="U32" s="40" t="str">
        <f t="shared" si="125"/>
        <v xml:space="preserve"> </v>
      </c>
      <c r="V32" s="40">
        <v>100000</v>
      </c>
      <c r="W32" s="40">
        <f t="shared" si="125"/>
        <v>100000</v>
      </c>
      <c r="X32" s="40">
        <f t="shared" si="125"/>
        <v>100000</v>
      </c>
      <c r="Y32" s="40">
        <f t="shared" si="125"/>
        <v>100000</v>
      </c>
      <c r="Z32" s="40">
        <f t="shared" si="125"/>
        <v>100000</v>
      </c>
      <c r="AA32" s="40">
        <f t="shared" si="125"/>
        <v>100000</v>
      </c>
      <c r="AB32" s="40">
        <f t="shared" si="125"/>
        <v>100000</v>
      </c>
      <c r="AC32" s="40">
        <f>AB32</f>
        <v>100000</v>
      </c>
      <c r="AD32" s="40">
        <f t="shared" si="125"/>
        <v>100000</v>
      </c>
      <c r="AE32" s="40">
        <f t="shared" si="125"/>
        <v>100000</v>
      </c>
      <c r="AF32" s="40">
        <f t="shared" si="125"/>
        <v>100000</v>
      </c>
      <c r="AG32" s="40">
        <f t="shared" si="126"/>
        <v>100000</v>
      </c>
      <c r="AH32" s="40">
        <f t="shared" si="126"/>
        <v>100000</v>
      </c>
      <c r="AI32" s="40">
        <f t="shared" si="126"/>
        <v>100000</v>
      </c>
      <c r="AJ32" s="40">
        <f t="shared" si="126"/>
        <v>100000</v>
      </c>
      <c r="AK32" s="40">
        <f t="shared" si="126"/>
        <v>100000</v>
      </c>
      <c r="AL32" s="40">
        <f t="shared" si="126"/>
        <v>100000</v>
      </c>
      <c r="AM32" s="40">
        <f t="shared" si="126"/>
        <v>100000</v>
      </c>
      <c r="AN32" s="40">
        <f t="shared" si="126"/>
        <v>100000</v>
      </c>
      <c r="AO32" s="40">
        <f>AN32</f>
        <v>100000</v>
      </c>
      <c r="AP32" s="40">
        <f t="shared" si="127"/>
        <v>100000</v>
      </c>
      <c r="AQ32" s="40">
        <f t="shared" si="127"/>
        <v>100000</v>
      </c>
      <c r="AR32" s="40">
        <f t="shared" si="127"/>
        <v>100000</v>
      </c>
      <c r="AS32" s="40">
        <f t="shared" si="127"/>
        <v>100000</v>
      </c>
      <c r="AT32" s="40">
        <f t="shared" si="127"/>
        <v>100000</v>
      </c>
      <c r="AU32" s="40">
        <f t="shared" si="127"/>
        <v>100000</v>
      </c>
      <c r="AV32" s="40">
        <f t="shared" si="127"/>
        <v>100000</v>
      </c>
      <c r="AW32" s="40">
        <f t="shared" si="127"/>
        <v>100000</v>
      </c>
      <c r="AX32" s="40">
        <f t="shared" si="127"/>
        <v>100000</v>
      </c>
      <c r="AY32" s="40">
        <f t="shared" si="127"/>
        <v>100000</v>
      </c>
      <c r="AZ32" s="40">
        <f t="shared" si="127"/>
        <v>100000</v>
      </c>
      <c r="BA32" s="40">
        <f>AZ32</f>
        <v>100000</v>
      </c>
      <c r="BB32" s="40">
        <f t="shared" si="128"/>
        <v>100000</v>
      </c>
      <c r="BC32" s="40">
        <f t="shared" si="128"/>
        <v>100000</v>
      </c>
      <c r="BD32" s="40">
        <f t="shared" si="128"/>
        <v>100000</v>
      </c>
      <c r="BE32" s="40">
        <f t="shared" si="128"/>
        <v>100000</v>
      </c>
      <c r="BF32" s="40">
        <f t="shared" si="128"/>
        <v>100000</v>
      </c>
      <c r="BG32" s="40">
        <f t="shared" si="128"/>
        <v>100000</v>
      </c>
      <c r="BH32" s="40">
        <f t="shared" si="128"/>
        <v>100000</v>
      </c>
      <c r="BI32" s="40">
        <f t="shared" si="128"/>
        <v>100000</v>
      </c>
      <c r="BJ32" s="40">
        <f t="shared" si="128"/>
        <v>100000</v>
      </c>
      <c r="BK32" s="40">
        <f t="shared" si="128"/>
        <v>100000</v>
      </c>
      <c r="BL32" s="40">
        <f t="shared" si="128"/>
        <v>100000</v>
      </c>
      <c r="BM32" s="40">
        <f t="shared" si="128"/>
        <v>100000</v>
      </c>
    </row>
    <row r="33" spans="1:156" ht="21.75" customHeight="1" x14ac:dyDescent="0.35">
      <c r="A33" s="193"/>
      <c r="B33" s="66" t="s">
        <v>134</v>
      </c>
      <c r="C33" s="66"/>
      <c r="D33" s="66"/>
      <c r="E33" s="66"/>
      <c r="F33" s="338" t="s">
        <v>71</v>
      </c>
      <c r="G33" s="317" t="s">
        <v>71</v>
      </c>
      <c r="H33" s="317" t="s">
        <v>71</v>
      </c>
      <c r="I33" s="317" t="s">
        <v>71</v>
      </c>
      <c r="J33" s="317" t="s">
        <v>71</v>
      </c>
      <c r="K33" s="339" t="s">
        <v>71</v>
      </c>
      <c r="L33" s="317" t="s">
        <v>71</v>
      </c>
      <c r="M33" s="317" t="s">
        <v>71</v>
      </c>
      <c r="N33" s="40" t="str">
        <f t="shared" ref="N33:P33" si="129">M33</f>
        <v xml:space="preserve"> </v>
      </c>
      <c r="O33" s="40" t="str">
        <f t="shared" si="129"/>
        <v xml:space="preserve"> </v>
      </c>
      <c r="P33" s="40" t="str">
        <f t="shared" si="129"/>
        <v xml:space="preserve"> </v>
      </c>
      <c r="Q33" s="219" t="str">
        <f>P33</f>
        <v xml:space="preserve"> </v>
      </c>
      <c r="R33" s="40" t="str">
        <f t="shared" si="125"/>
        <v xml:space="preserve"> </v>
      </c>
      <c r="S33" s="40" t="str">
        <f t="shared" si="125"/>
        <v xml:space="preserve"> </v>
      </c>
      <c r="T33" s="40" t="str">
        <f t="shared" si="125"/>
        <v xml:space="preserve"> </v>
      </c>
      <c r="U33" s="40" t="str">
        <f t="shared" si="125"/>
        <v xml:space="preserve"> </v>
      </c>
      <c r="V33" s="40">
        <v>75000</v>
      </c>
      <c r="W33" s="219">
        <f t="shared" si="125"/>
        <v>75000</v>
      </c>
      <c r="X33" s="40">
        <f t="shared" si="125"/>
        <v>75000</v>
      </c>
      <c r="Y33" s="40">
        <f t="shared" si="125"/>
        <v>75000</v>
      </c>
      <c r="Z33" s="40">
        <f t="shared" si="125"/>
        <v>75000</v>
      </c>
      <c r="AA33" s="40">
        <f t="shared" si="125"/>
        <v>75000</v>
      </c>
      <c r="AB33" s="40">
        <f t="shared" si="125"/>
        <v>75000</v>
      </c>
      <c r="AC33" s="40">
        <f>AB33</f>
        <v>75000</v>
      </c>
      <c r="AD33" s="40">
        <f t="shared" si="125"/>
        <v>75000</v>
      </c>
      <c r="AE33" s="40">
        <f t="shared" si="125"/>
        <v>75000</v>
      </c>
      <c r="AF33" s="40">
        <f t="shared" si="125"/>
        <v>75000</v>
      </c>
      <c r="AG33" s="40">
        <f t="shared" si="126"/>
        <v>75000</v>
      </c>
      <c r="AH33" s="40">
        <f t="shared" si="126"/>
        <v>75000</v>
      </c>
      <c r="AI33" s="219">
        <f t="shared" si="126"/>
        <v>75000</v>
      </c>
      <c r="AJ33" s="40">
        <f t="shared" si="126"/>
        <v>75000</v>
      </c>
      <c r="AK33" s="40">
        <f t="shared" si="126"/>
        <v>75000</v>
      </c>
      <c r="AL33" s="40">
        <f t="shared" si="126"/>
        <v>75000</v>
      </c>
      <c r="AM33" s="40">
        <f t="shared" si="126"/>
        <v>75000</v>
      </c>
      <c r="AN33" s="40">
        <f t="shared" si="126"/>
        <v>75000</v>
      </c>
      <c r="AO33" s="40">
        <f>AN33</f>
        <v>75000</v>
      </c>
      <c r="AP33" s="40">
        <f t="shared" si="127"/>
        <v>75000</v>
      </c>
      <c r="AQ33" s="40">
        <f t="shared" si="127"/>
        <v>75000</v>
      </c>
      <c r="AR33" s="40">
        <f t="shared" si="127"/>
        <v>75000</v>
      </c>
      <c r="AS33" s="40">
        <f t="shared" si="127"/>
        <v>75000</v>
      </c>
      <c r="AT33" s="40">
        <f t="shared" si="127"/>
        <v>75000</v>
      </c>
      <c r="AU33" s="237">
        <f t="shared" si="127"/>
        <v>75000</v>
      </c>
      <c r="AV33" s="40">
        <f t="shared" si="127"/>
        <v>75000</v>
      </c>
      <c r="AW33" s="40">
        <f t="shared" si="127"/>
        <v>75000</v>
      </c>
      <c r="AX33" s="40">
        <f t="shared" si="127"/>
        <v>75000</v>
      </c>
      <c r="AY33" s="40">
        <f t="shared" si="127"/>
        <v>75000</v>
      </c>
      <c r="AZ33" s="40">
        <f t="shared" si="127"/>
        <v>75000</v>
      </c>
      <c r="BA33" s="40">
        <f>AZ33</f>
        <v>75000</v>
      </c>
      <c r="BB33" s="40">
        <f t="shared" si="128"/>
        <v>75000</v>
      </c>
      <c r="BC33" s="40">
        <f t="shared" si="128"/>
        <v>75000</v>
      </c>
      <c r="BD33" s="40">
        <f t="shared" si="128"/>
        <v>75000</v>
      </c>
      <c r="BE33" s="40">
        <f t="shared" si="128"/>
        <v>75000</v>
      </c>
      <c r="BF33" s="40">
        <f t="shared" si="128"/>
        <v>75000</v>
      </c>
      <c r="BG33" s="237">
        <f t="shared" si="128"/>
        <v>75000</v>
      </c>
      <c r="BH33" s="40">
        <f t="shared" si="128"/>
        <v>75000</v>
      </c>
      <c r="BI33" s="40">
        <f t="shared" si="128"/>
        <v>75000</v>
      </c>
      <c r="BJ33" s="40">
        <f t="shared" si="128"/>
        <v>75000</v>
      </c>
      <c r="BK33" s="40">
        <f t="shared" si="128"/>
        <v>75000</v>
      </c>
      <c r="BL33" s="40">
        <f t="shared" si="128"/>
        <v>75000</v>
      </c>
      <c r="BM33" s="40">
        <f t="shared" si="128"/>
        <v>75000</v>
      </c>
    </row>
    <row r="34" spans="1:156" ht="21.75" customHeight="1" x14ac:dyDescent="0.35">
      <c r="A34" s="193"/>
      <c r="B34" s="70" t="s">
        <v>136</v>
      </c>
      <c r="C34" s="334" t="s">
        <v>71</v>
      </c>
      <c r="D34" s="70"/>
      <c r="E34" s="70"/>
      <c r="F34" s="69">
        <f t="shared" ref="F34:Q34" si="130">SUM(F31:F33)</f>
        <v>0</v>
      </c>
      <c r="G34" s="69">
        <f t="shared" si="130"/>
        <v>0</v>
      </c>
      <c r="H34" s="69">
        <f t="shared" si="130"/>
        <v>0</v>
      </c>
      <c r="I34" s="69">
        <f t="shared" si="130"/>
        <v>0</v>
      </c>
      <c r="J34" s="69">
        <f t="shared" si="130"/>
        <v>0</v>
      </c>
      <c r="K34" s="170">
        <f t="shared" si="130"/>
        <v>0</v>
      </c>
      <c r="L34" s="69">
        <f t="shared" si="130"/>
        <v>0</v>
      </c>
      <c r="M34" s="69">
        <f t="shared" si="130"/>
        <v>0</v>
      </c>
      <c r="N34" s="69">
        <f t="shared" si="130"/>
        <v>0</v>
      </c>
      <c r="O34" s="69">
        <f t="shared" si="130"/>
        <v>0</v>
      </c>
      <c r="P34" s="69">
        <f t="shared" si="130"/>
        <v>0</v>
      </c>
      <c r="Q34" s="170">
        <f t="shared" si="130"/>
        <v>0</v>
      </c>
      <c r="R34" s="69">
        <f>SUM(R31:R33)</f>
        <v>0</v>
      </c>
      <c r="S34" s="69">
        <f t="shared" ref="S34:AA34" si="131">SUM(S31:S33)</f>
        <v>0</v>
      </c>
      <c r="T34" s="69">
        <f t="shared" si="131"/>
        <v>0</v>
      </c>
      <c r="U34" s="69">
        <f t="shared" si="131"/>
        <v>0</v>
      </c>
      <c r="V34" s="69">
        <f t="shared" si="131"/>
        <v>325000</v>
      </c>
      <c r="W34" s="170">
        <f t="shared" si="131"/>
        <v>325000</v>
      </c>
      <c r="X34" s="69">
        <f t="shared" si="131"/>
        <v>325000</v>
      </c>
      <c r="Y34" s="69">
        <f t="shared" si="131"/>
        <v>325000</v>
      </c>
      <c r="Z34" s="69">
        <f t="shared" si="131"/>
        <v>325000</v>
      </c>
      <c r="AA34" s="69">
        <f t="shared" si="131"/>
        <v>325000</v>
      </c>
      <c r="AB34" s="69">
        <f>SUM(AB31:AB33)</f>
        <v>325000</v>
      </c>
      <c r="AC34" s="69">
        <f t="shared" ref="AC34:AN34" si="132">SUM(AC31:AC33)</f>
        <v>325000</v>
      </c>
      <c r="AD34" s="69">
        <f t="shared" si="132"/>
        <v>325000</v>
      </c>
      <c r="AE34" s="69">
        <f t="shared" si="132"/>
        <v>325000</v>
      </c>
      <c r="AF34" s="69">
        <f t="shared" si="132"/>
        <v>325000</v>
      </c>
      <c r="AG34" s="69">
        <f t="shared" si="132"/>
        <v>325000</v>
      </c>
      <c r="AH34" s="69">
        <f t="shared" si="132"/>
        <v>325000</v>
      </c>
      <c r="AI34" s="170">
        <f t="shared" si="132"/>
        <v>325000</v>
      </c>
      <c r="AJ34" s="69">
        <f t="shared" si="132"/>
        <v>325000</v>
      </c>
      <c r="AK34" s="69">
        <f t="shared" si="132"/>
        <v>325000</v>
      </c>
      <c r="AL34" s="69">
        <f t="shared" si="132"/>
        <v>325000</v>
      </c>
      <c r="AM34" s="69">
        <f t="shared" si="132"/>
        <v>325000</v>
      </c>
      <c r="AN34" s="69">
        <f t="shared" si="132"/>
        <v>325000</v>
      </c>
      <c r="AO34" s="69">
        <f t="shared" ref="AO34:AZ34" si="133">SUM(AO31:AO33)</f>
        <v>325000</v>
      </c>
      <c r="AP34" s="69">
        <f t="shared" si="133"/>
        <v>325000</v>
      </c>
      <c r="AQ34" s="69">
        <f t="shared" si="133"/>
        <v>325000</v>
      </c>
      <c r="AR34" s="69">
        <f t="shared" si="133"/>
        <v>325000</v>
      </c>
      <c r="AS34" s="69">
        <f t="shared" si="133"/>
        <v>325000</v>
      </c>
      <c r="AT34" s="69">
        <f t="shared" si="133"/>
        <v>325000</v>
      </c>
      <c r="AU34" s="170">
        <f t="shared" si="133"/>
        <v>325000</v>
      </c>
      <c r="AV34" s="69">
        <f t="shared" si="133"/>
        <v>325000</v>
      </c>
      <c r="AW34" s="69">
        <f t="shared" si="133"/>
        <v>325000</v>
      </c>
      <c r="AX34" s="69">
        <f t="shared" si="133"/>
        <v>325000</v>
      </c>
      <c r="AY34" s="69">
        <f t="shared" si="133"/>
        <v>325000</v>
      </c>
      <c r="AZ34" s="69">
        <f t="shared" si="133"/>
        <v>325000</v>
      </c>
      <c r="BA34" s="69">
        <f t="shared" ref="BA34:BL34" si="134">SUM(BA31:BA33)</f>
        <v>325000</v>
      </c>
      <c r="BB34" s="69">
        <f t="shared" si="134"/>
        <v>325000</v>
      </c>
      <c r="BC34" s="69">
        <f t="shared" si="134"/>
        <v>325000</v>
      </c>
      <c r="BD34" s="69">
        <f t="shared" si="134"/>
        <v>325000</v>
      </c>
      <c r="BE34" s="69">
        <f t="shared" si="134"/>
        <v>325000</v>
      </c>
      <c r="BF34" s="69">
        <f t="shared" si="134"/>
        <v>325000</v>
      </c>
      <c r="BG34" s="170">
        <f t="shared" si="134"/>
        <v>325000</v>
      </c>
      <c r="BH34" s="69">
        <f t="shared" si="134"/>
        <v>325000</v>
      </c>
      <c r="BI34" s="69">
        <f t="shared" si="134"/>
        <v>325000</v>
      </c>
      <c r="BJ34" s="69">
        <f t="shared" si="134"/>
        <v>325000</v>
      </c>
      <c r="BK34" s="69">
        <f t="shared" si="134"/>
        <v>1675000</v>
      </c>
      <c r="BL34" s="69">
        <f t="shared" si="134"/>
        <v>325000</v>
      </c>
      <c r="BM34" s="69">
        <f t="shared" ref="BM34" si="135">SUM(BM31:BM33)</f>
        <v>325000</v>
      </c>
      <c r="CG34" s="36"/>
    </row>
    <row r="35" spans="1:156" s="178" customFormat="1" ht="21.75" customHeight="1" x14ac:dyDescent="0.35">
      <c r="A35" s="213"/>
      <c r="B35" s="65"/>
      <c r="C35" s="65"/>
      <c r="D35" s="65"/>
      <c r="E35" s="65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9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</row>
    <row r="36" spans="1:156" ht="21.75" customHeight="1" x14ac:dyDescent="0.35">
      <c r="A36" s="192" t="s">
        <v>186</v>
      </c>
      <c r="B36" s="171" t="s">
        <v>155</v>
      </c>
      <c r="C36" s="171"/>
      <c r="D36" s="171"/>
      <c r="E36" s="17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</row>
    <row r="37" spans="1:156" s="46" customFormat="1" ht="21.75" customHeight="1" x14ac:dyDescent="0.35">
      <c r="A37" s="191"/>
      <c r="B37" s="171" t="s">
        <v>156</v>
      </c>
      <c r="C37" s="171"/>
      <c r="D37" s="171"/>
      <c r="E37" s="171"/>
      <c r="F37" s="309">
        <v>2</v>
      </c>
      <c r="G37" s="309">
        <f>F37</f>
        <v>2</v>
      </c>
      <c r="H37" s="309">
        <f t="shared" ref="H37:Q37" si="136">G37</f>
        <v>2</v>
      </c>
      <c r="I37" s="309">
        <f t="shared" si="136"/>
        <v>2</v>
      </c>
      <c r="J37" s="309">
        <f t="shared" si="136"/>
        <v>2</v>
      </c>
      <c r="K37" s="309">
        <f t="shared" si="136"/>
        <v>2</v>
      </c>
      <c r="L37" s="309">
        <f t="shared" si="136"/>
        <v>2</v>
      </c>
      <c r="M37" s="309">
        <f t="shared" si="136"/>
        <v>2</v>
      </c>
      <c r="N37" s="309">
        <f t="shared" si="136"/>
        <v>2</v>
      </c>
      <c r="O37" s="309">
        <f t="shared" si="136"/>
        <v>2</v>
      </c>
      <c r="P37" s="309">
        <f t="shared" si="136"/>
        <v>2</v>
      </c>
      <c r="Q37" s="309">
        <f t="shared" si="136"/>
        <v>2</v>
      </c>
      <c r="R37" s="309">
        <v>1</v>
      </c>
      <c r="S37" s="309">
        <v>1</v>
      </c>
      <c r="T37" s="309">
        <v>1</v>
      </c>
      <c r="U37" s="309">
        <v>1</v>
      </c>
      <c r="V37" s="309">
        <v>1</v>
      </c>
      <c r="W37" s="309">
        <v>1</v>
      </c>
      <c r="X37" s="309">
        <v>1</v>
      </c>
      <c r="Y37" s="309">
        <v>1</v>
      </c>
      <c r="Z37" s="309">
        <v>1</v>
      </c>
      <c r="AA37" s="309">
        <v>1</v>
      </c>
      <c r="AB37" s="309">
        <v>1</v>
      </c>
      <c r="AC37" s="309">
        <v>1</v>
      </c>
      <c r="AD37" s="309">
        <v>1</v>
      </c>
      <c r="AE37" s="309">
        <v>1</v>
      </c>
      <c r="AF37" s="309">
        <v>1</v>
      </c>
      <c r="AG37" s="309">
        <v>1</v>
      </c>
      <c r="AH37" s="309">
        <v>1</v>
      </c>
      <c r="AI37" s="309">
        <v>1</v>
      </c>
      <c r="AJ37" s="309">
        <v>1</v>
      </c>
      <c r="AK37" s="309">
        <v>1</v>
      </c>
      <c r="AL37" s="309">
        <v>1</v>
      </c>
      <c r="AM37" s="309">
        <v>1</v>
      </c>
      <c r="AN37" s="309">
        <v>1</v>
      </c>
      <c r="AO37" s="309">
        <v>1</v>
      </c>
      <c r="AP37" s="309">
        <v>1</v>
      </c>
      <c r="AQ37" s="309">
        <v>1</v>
      </c>
      <c r="AR37" s="309">
        <v>1</v>
      </c>
      <c r="AS37" s="309">
        <v>1</v>
      </c>
      <c r="AT37" s="309">
        <v>1</v>
      </c>
      <c r="AU37" s="309">
        <v>1</v>
      </c>
      <c r="AV37" s="309">
        <v>1</v>
      </c>
      <c r="AW37" s="309">
        <v>1</v>
      </c>
      <c r="AX37" s="309">
        <v>1</v>
      </c>
      <c r="AY37" s="309">
        <v>1</v>
      </c>
      <c r="AZ37" s="309">
        <v>1</v>
      </c>
      <c r="BA37" s="309">
        <v>1</v>
      </c>
      <c r="BB37" s="309">
        <v>1</v>
      </c>
      <c r="BC37" s="309">
        <v>1</v>
      </c>
      <c r="BD37" s="309">
        <v>1</v>
      </c>
      <c r="BE37" s="309">
        <v>1</v>
      </c>
      <c r="BF37" s="309">
        <v>1</v>
      </c>
      <c r="BG37" s="309">
        <v>1</v>
      </c>
      <c r="BH37" s="309">
        <v>1</v>
      </c>
      <c r="BI37" s="309">
        <v>1</v>
      </c>
      <c r="BJ37" s="309">
        <v>1</v>
      </c>
      <c r="BK37" s="309">
        <v>1</v>
      </c>
      <c r="BL37" s="309">
        <v>1</v>
      </c>
      <c r="BM37" s="309">
        <v>1</v>
      </c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57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7"/>
      <c r="EW37" s="47"/>
      <c r="EX37" s="47"/>
      <c r="EY37" s="47"/>
      <c r="EZ37" s="47"/>
    </row>
    <row r="38" spans="1:156" s="176" customFormat="1" ht="21.75" customHeight="1" x14ac:dyDescent="0.35">
      <c r="A38" s="192"/>
      <c r="B38" s="70" t="s">
        <v>179</v>
      </c>
      <c r="C38" s="70"/>
      <c r="D38" s="70"/>
      <c r="E38" s="70"/>
      <c r="F38" s="69">
        <f>F37*F7</f>
        <v>0</v>
      </c>
      <c r="G38" s="69">
        <f t="shared" ref="G38:BM38" si="137">G37*G7</f>
        <v>0</v>
      </c>
      <c r="H38" s="69">
        <f t="shared" si="137"/>
        <v>0</v>
      </c>
      <c r="I38" s="69">
        <f t="shared" si="137"/>
        <v>0</v>
      </c>
      <c r="J38" s="69">
        <f t="shared" si="137"/>
        <v>0</v>
      </c>
      <c r="K38" s="69">
        <f t="shared" si="137"/>
        <v>0</v>
      </c>
      <c r="L38" s="69">
        <f t="shared" si="137"/>
        <v>0</v>
      </c>
      <c r="M38" s="69">
        <f t="shared" si="137"/>
        <v>0</v>
      </c>
      <c r="N38" s="69">
        <f t="shared" si="137"/>
        <v>0</v>
      </c>
      <c r="O38" s="69">
        <f t="shared" si="137"/>
        <v>0</v>
      </c>
      <c r="P38" s="69">
        <f t="shared" si="137"/>
        <v>0</v>
      </c>
      <c r="Q38" s="69">
        <f t="shared" si="137"/>
        <v>0</v>
      </c>
      <c r="R38" s="69">
        <f t="shared" si="137"/>
        <v>0</v>
      </c>
      <c r="S38" s="69">
        <f t="shared" si="137"/>
        <v>0</v>
      </c>
      <c r="T38" s="69">
        <f t="shared" si="137"/>
        <v>0</v>
      </c>
      <c r="U38" s="69">
        <f t="shared" si="137"/>
        <v>0</v>
      </c>
      <c r="V38" s="69">
        <f t="shared" si="137"/>
        <v>950</v>
      </c>
      <c r="W38" s="69">
        <f t="shared" si="137"/>
        <v>950</v>
      </c>
      <c r="X38" s="69">
        <f t="shared" si="137"/>
        <v>1500</v>
      </c>
      <c r="Y38" s="69">
        <f t="shared" si="137"/>
        <v>2150</v>
      </c>
      <c r="Z38" s="69">
        <f t="shared" si="137"/>
        <v>2850</v>
      </c>
      <c r="AA38" s="69">
        <f t="shared" si="137"/>
        <v>4050</v>
      </c>
      <c r="AB38" s="69">
        <f t="shared" si="137"/>
        <v>5250</v>
      </c>
      <c r="AC38" s="69">
        <f t="shared" si="137"/>
        <v>6450</v>
      </c>
      <c r="AD38" s="69">
        <f t="shared" si="137"/>
        <v>7650</v>
      </c>
      <c r="AE38" s="69">
        <f t="shared" si="137"/>
        <v>8850</v>
      </c>
      <c r="AF38" s="69">
        <f t="shared" si="137"/>
        <v>10050</v>
      </c>
      <c r="AG38" s="69">
        <f t="shared" si="137"/>
        <v>11750</v>
      </c>
      <c r="AH38" s="69">
        <f t="shared" si="137"/>
        <v>13450</v>
      </c>
      <c r="AI38" s="69">
        <f t="shared" si="137"/>
        <v>15150</v>
      </c>
      <c r="AJ38" s="69">
        <f t="shared" si="137"/>
        <v>16850</v>
      </c>
      <c r="AK38" s="69">
        <f t="shared" si="137"/>
        <v>19050</v>
      </c>
      <c r="AL38" s="69">
        <f t="shared" si="137"/>
        <v>21250</v>
      </c>
      <c r="AM38" s="69">
        <f t="shared" si="137"/>
        <v>23450</v>
      </c>
      <c r="AN38" s="69">
        <f t="shared" si="137"/>
        <v>25650</v>
      </c>
      <c r="AO38" s="69">
        <f t="shared" si="137"/>
        <v>27850</v>
      </c>
      <c r="AP38" s="69">
        <f t="shared" si="137"/>
        <v>30050</v>
      </c>
      <c r="AQ38" s="69">
        <f t="shared" si="137"/>
        <v>32250</v>
      </c>
      <c r="AR38" s="69">
        <f t="shared" si="137"/>
        <v>34450</v>
      </c>
      <c r="AS38" s="69">
        <f t="shared" si="137"/>
        <v>36650</v>
      </c>
      <c r="AT38" s="69">
        <f t="shared" si="137"/>
        <v>38850</v>
      </c>
      <c r="AU38" s="69">
        <f t="shared" si="137"/>
        <v>41050</v>
      </c>
      <c r="AV38" s="69">
        <f t="shared" si="137"/>
        <v>43250</v>
      </c>
      <c r="AW38" s="69">
        <f t="shared" si="137"/>
        <v>45450</v>
      </c>
      <c r="AX38" s="69">
        <f t="shared" si="137"/>
        <v>48150</v>
      </c>
      <c r="AY38" s="69">
        <f t="shared" si="137"/>
        <v>50850</v>
      </c>
      <c r="AZ38" s="69">
        <f t="shared" si="137"/>
        <v>53550</v>
      </c>
      <c r="BA38" s="69">
        <f t="shared" si="137"/>
        <v>56250</v>
      </c>
      <c r="BB38" s="69">
        <f t="shared" si="137"/>
        <v>58950</v>
      </c>
      <c r="BC38" s="69">
        <f t="shared" si="137"/>
        <v>61650</v>
      </c>
      <c r="BD38" s="69">
        <f t="shared" si="137"/>
        <v>64350</v>
      </c>
      <c r="BE38" s="69">
        <f t="shared" si="137"/>
        <v>67050</v>
      </c>
      <c r="BF38" s="69">
        <f t="shared" si="137"/>
        <v>69750</v>
      </c>
      <c r="BG38" s="69">
        <f t="shared" si="137"/>
        <v>72950</v>
      </c>
      <c r="BH38" s="69">
        <f t="shared" si="137"/>
        <v>76150</v>
      </c>
      <c r="BI38" s="69">
        <f t="shared" si="137"/>
        <v>79350</v>
      </c>
      <c r="BJ38" s="69">
        <f t="shared" si="137"/>
        <v>83050</v>
      </c>
      <c r="BK38" s="69">
        <f t="shared" si="137"/>
        <v>86750</v>
      </c>
      <c r="BL38" s="69">
        <f t="shared" si="137"/>
        <v>90450</v>
      </c>
      <c r="BM38" s="69">
        <f t="shared" si="137"/>
        <v>93650</v>
      </c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175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75"/>
      <c r="EW38" s="75"/>
      <c r="EX38" s="75"/>
      <c r="EY38" s="75"/>
      <c r="EZ38" s="75"/>
    </row>
    <row r="39" spans="1:156" s="178" customFormat="1" ht="21.75" customHeight="1" x14ac:dyDescent="0.35">
      <c r="A39" s="192"/>
      <c r="B39" s="66"/>
      <c r="C39" s="66"/>
      <c r="D39" s="66"/>
      <c r="E39" s="66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9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</row>
    <row r="40" spans="1:156" ht="21.75" customHeight="1" x14ac:dyDescent="0.35">
      <c r="A40" s="192"/>
      <c r="B40" s="172" t="s">
        <v>157</v>
      </c>
      <c r="C40" s="172"/>
      <c r="D40" s="172"/>
      <c r="E40" s="17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</row>
    <row r="41" spans="1:156" s="46" customFormat="1" ht="21.75" customHeight="1" x14ac:dyDescent="0.3">
      <c r="A41" s="217"/>
      <c r="B41" s="66" t="s">
        <v>158</v>
      </c>
      <c r="C41" s="66"/>
      <c r="D41" s="66"/>
      <c r="E41" s="66"/>
      <c r="F41" s="52">
        <v>0</v>
      </c>
      <c r="G41" s="52"/>
      <c r="H41" s="52"/>
      <c r="I41" s="52"/>
      <c r="J41" s="52">
        <v>0</v>
      </c>
      <c r="K41" s="52">
        <v>0</v>
      </c>
      <c r="L41" s="52"/>
      <c r="M41" s="52"/>
      <c r="N41" s="52">
        <v>0</v>
      </c>
      <c r="O41" s="52">
        <v>0</v>
      </c>
      <c r="P41" s="52">
        <v>0</v>
      </c>
      <c r="Q41" s="52"/>
      <c r="R41" s="52"/>
      <c r="S41" s="52"/>
      <c r="T41" s="52"/>
      <c r="U41" s="52"/>
      <c r="V41" s="52">
        <v>500</v>
      </c>
      <c r="W41" s="52"/>
      <c r="X41" s="52">
        <f>$W41/4</f>
        <v>0</v>
      </c>
      <c r="Y41" s="52">
        <f>$W41/4</f>
        <v>0</v>
      </c>
      <c r="Z41" s="52">
        <f>$W41/4</f>
        <v>0</v>
      </c>
      <c r="AA41" s="52">
        <f>$W41/4</f>
        <v>0</v>
      </c>
      <c r="AB41" s="52">
        <v>500</v>
      </c>
      <c r="AC41" s="52">
        <f t="shared" ref="AC41:AL41" si="138">$W41/4</f>
        <v>0</v>
      </c>
      <c r="AD41" s="52">
        <f t="shared" si="138"/>
        <v>0</v>
      </c>
      <c r="AE41" s="52">
        <f t="shared" si="138"/>
        <v>0</v>
      </c>
      <c r="AF41" s="52">
        <f t="shared" si="138"/>
        <v>0</v>
      </c>
      <c r="AG41" s="52">
        <f t="shared" si="138"/>
        <v>0</v>
      </c>
      <c r="AH41" s="52">
        <f t="shared" si="138"/>
        <v>0</v>
      </c>
      <c r="AI41" s="52">
        <f t="shared" si="138"/>
        <v>0</v>
      </c>
      <c r="AJ41" s="52">
        <f t="shared" si="138"/>
        <v>0</v>
      </c>
      <c r="AK41" s="52">
        <f t="shared" si="138"/>
        <v>0</v>
      </c>
      <c r="AL41" s="52">
        <f t="shared" si="138"/>
        <v>0</v>
      </c>
      <c r="AM41" s="52">
        <v>1000</v>
      </c>
      <c r="AN41" s="52">
        <f t="shared" ref="AN41:AX41" si="139">$W41/4</f>
        <v>0</v>
      </c>
      <c r="AO41" s="52">
        <f t="shared" si="139"/>
        <v>0</v>
      </c>
      <c r="AP41" s="52">
        <f t="shared" si="139"/>
        <v>0</v>
      </c>
      <c r="AQ41" s="52">
        <f t="shared" si="139"/>
        <v>0</v>
      </c>
      <c r="AR41" s="52">
        <f t="shared" si="139"/>
        <v>0</v>
      </c>
      <c r="AS41" s="52">
        <f t="shared" si="139"/>
        <v>0</v>
      </c>
      <c r="AT41" s="52">
        <f t="shared" si="139"/>
        <v>0</v>
      </c>
      <c r="AU41" s="52">
        <f t="shared" si="139"/>
        <v>0</v>
      </c>
      <c r="AV41" s="52">
        <f t="shared" si="139"/>
        <v>0</v>
      </c>
      <c r="AW41" s="52">
        <f t="shared" si="139"/>
        <v>0</v>
      </c>
      <c r="AX41" s="52">
        <f t="shared" si="139"/>
        <v>0</v>
      </c>
      <c r="AY41" s="52">
        <v>500</v>
      </c>
      <c r="AZ41" s="52">
        <f t="shared" ref="AZ41:BJ41" si="140">$W41/4</f>
        <v>0</v>
      </c>
      <c r="BA41" s="52">
        <f t="shared" si="140"/>
        <v>0</v>
      </c>
      <c r="BB41" s="52">
        <f t="shared" si="140"/>
        <v>0</v>
      </c>
      <c r="BC41" s="52">
        <f t="shared" si="140"/>
        <v>0</v>
      </c>
      <c r="BD41" s="52">
        <f t="shared" si="140"/>
        <v>0</v>
      </c>
      <c r="BE41" s="52">
        <f t="shared" si="140"/>
        <v>0</v>
      </c>
      <c r="BF41" s="52">
        <f t="shared" si="140"/>
        <v>0</v>
      </c>
      <c r="BG41" s="52">
        <f t="shared" si="140"/>
        <v>0</v>
      </c>
      <c r="BH41" s="52">
        <f t="shared" si="140"/>
        <v>0</v>
      </c>
      <c r="BI41" s="52">
        <f t="shared" si="140"/>
        <v>0</v>
      </c>
      <c r="BJ41" s="52">
        <f t="shared" si="140"/>
        <v>0</v>
      </c>
      <c r="BK41" s="52">
        <v>1000</v>
      </c>
      <c r="BL41" s="52">
        <f>$W41/4</f>
        <v>0</v>
      </c>
      <c r="BM41" s="52">
        <f>$W41/4</f>
        <v>0</v>
      </c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57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7"/>
      <c r="EW41" s="47"/>
      <c r="EX41" s="47"/>
      <c r="EY41" s="47"/>
      <c r="EZ41" s="47"/>
    </row>
    <row r="42" spans="1:156" s="46" customFormat="1" ht="21.75" customHeight="1" x14ac:dyDescent="0.3">
      <c r="A42" s="217"/>
      <c r="B42" s="66" t="s">
        <v>177</v>
      </c>
      <c r="C42" s="66"/>
      <c r="D42" s="66"/>
      <c r="E42" s="66"/>
      <c r="F42" s="310">
        <v>0.35</v>
      </c>
      <c r="G42" s="310">
        <f>F42</f>
        <v>0.35</v>
      </c>
      <c r="H42" s="310">
        <f t="shared" ref="H42:AB42" si="141">G42</f>
        <v>0.35</v>
      </c>
      <c r="I42" s="310">
        <f t="shared" si="141"/>
        <v>0.35</v>
      </c>
      <c r="J42" s="310">
        <f t="shared" si="141"/>
        <v>0.35</v>
      </c>
      <c r="K42" s="311">
        <f t="shared" si="141"/>
        <v>0.35</v>
      </c>
      <c r="L42" s="310">
        <f t="shared" si="141"/>
        <v>0.35</v>
      </c>
      <c r="M42" s="310">
        <f t="shared" si="141"/>
        <v>0.35</v>
      </c>
      <c r="N42" s="310">
        <f t="shared" si="141"/>
        <v>0.35</v>
      </c>
      <c r="O42" s="310">
        <f t="shared" si="141"/>
        <v>0.35</v>
      </c>
      <c r="P42" s="310">
        <f t="shared" si="141"/>
        <v>0.35</v>
      </c>
      <c r="Q42" s="311">
        <f>P42</f>
        <v>0.35</v>
      </c>
      <c r="R42" s="310">
        <f>Q42+(Q42*0.03)</f>
        <v>0.36049999999999999</v>
      </c>
      <c r="S42" s="310">
        <f t="shared" si="141"/>
        <v>0.36049999999999999</v>
      </c>
      <c r="T42" s="310">
        <f t="shared" si="141"/>
        <v>0.36049999999999999</v>
      </c>
      <c r="U42" s="310">
        <f t="shared" si="141"/>
        <v>0.36049999999999999</v>
      </c>
      <c r="V42" s="310">
        <f t="shared" si="141"/>
        <v>0.36049999999999999</v>
      </c>
      <c r="W42" s="311">
        <f t="shared" si="141"/>
        <v>0.36049999999999999</v>
      </c>
      <c r="X42" s="310">
        <f t="shared" si="141"/>
        <v>0.36049999999999999</v>
      </c>
      <c r="Y42" s="310">
        <f t="shared" si="141"/>
        <v>0.36049999999999999</v>
      </c>
      <c r="Z42" s="310">
        <f t="shared" si="141"/>
        <v>0.36049999999999999</v>
      </c>
      <c r="AA42" s="310">
        <f t="shared" si="141"/>
        <v>0.36049999999999999</v>
      </c>
      <c r="AB42" s="310">
        <f t="shared" si="141"/>
        <v>0.36049999999999999</v>
      </c>
      <c r="AC42" s="310">
        <f t="shared" ref="AC42" si="142">AB42</f>
        <v>0.36049999999999999</v>
      </c>
      <c r="AD42" s="310">
        <f>AC42+(AC42*0.03)</f>
        <v>0.37131500000000001</v>
      </c>
      <c r="AE42" s="310">
        <f t="shared" ref="AE42" si="143">AD42</f>
        <v>0.37131500000000001</v>
      </c>
      <c r="AF42" s="310">
        <f t="shared" ref="AF42" si="144">AE42</f>
        <v>0.37131500000000001</v>
      </c>
      <c r="AG42" s="310">
        <f t="shared" ref="AG42" si="145">AF42</f>
        <v>0.37131500000000001</v>
      </c>
      <c r="AH42" s="310">
        <f t="shared" ref="AH42" si="146">AG42</f>
        <v>0.37131500000000001</v>
      </c>
      <c r="AI42" s="311">
        <f t="shared" ref="AI42" si="147">AH42</f>
        <v>0.37131500000000001</v>
      </c>
      <c r="AJ42" s="310">
        <f t="shared" ref="AJ42" si="148">AI42</f>
        <v>0.37131500000000001</v>
      </c>
      <c r="AK42" s="310">
        <f t="shared" ref="AK42" si="149">AJ42</f>
        <v>0.37131500000000001</v>
      </c>
      <c r="AL42" s="310">
        <f t="shared" ref="AL42" si="150">AK42</f>
        <v>0.37131500000000001</v>
      </c>
      <c r="AM42" s="310">
        <f t="shared" ref="AM42" si="151">AL42</f>
        <v>0.37131500000000001</v>
      </c>
      <c r="AN42" s="310">
        <f t="shared" ref="AN42" si="152">AM42</f>
        <v>0.37131500000000001</v>
      </c>
      <c r="AO42" s="310">
        <f t="shared" ref="AO42" si="153">AN42</f>
        <v>0.37131500000000001</v>
      </c>
      <c r="AP42" s="310">
        <f>AO42+(AO42*0.03)</f>
        <v>0.38245445</v>
      </c>
      <c r="AQ42" s="310">
        <f t="shared" ref="AQ42" si="154">AP42</f>
        <v>0.38245445</v>
      </c>
      <c r="AR42" s="310">
        <f t="shared" ref="AR42" si="155">AQ42</f>
        <v>0.38245445</v>
      </c>
      <c r="AS42" s="310">
        <f t="shared" ref="AS42" si="156">AR42</f>
        <v>0.38245445</v>
      </c>
      <c r="AT42" s="310">
        <f t="shared" ref="AT42" si="157">AS42</f>
        <v>0.38245445</v>
      </c>
      <c r="AU42" s="311">
        <f t="shared" ref="AU42" si="158">AT42</f>
        <v>0.38245445</v>
      </c>
      <c r="AV42" s="310">
        <f t="shared" ref="AV42" si="159">AU42</f>
        <v>0.38245445</v>
      </c>
      <c r="AW42" s="310">
        <f t="shared" ref="AW42" si="160">AV42</f>
        <v>0.38245445</v>
      </c>
      <c r="AX42" s="310">
        <f t="shared" ref="AX42" si="161">AW42</f>
        <v>0.38245445</v>
      </c>
      <c r="AY42" s="310">
        <f t="shared" ref="AY42" si="162">AX42</f>
        <v>0.38245445</v>
      </c>
      <c r="AZ42" s="310">
        <f t="shared" ref="AZ42" si="163">AY42</f>
        <v>0.38245445</v>
      </c>
      <c r="BA42" s="310">
        <f t="shared" ref="BA42" si="164">AZ42</f>
        <v>0.38245445</v>
      </c>
      <c r="BB42" s="310">
        <f>BA42+(BA42*0.03)</f>
        <v>0.39392808350000003</v>
      </c>
      <c r="BC42" s="310">
        <f t="shared" ref="BC42" si="165">BB42</f>
        <v>0.39392808350000003</v>
      </c>
      <c r="BD42" s="310">
        <f t="shared" ref="BD42" si="166">BC42</f>
        <v>0.39392808350000003</v>
      </c>
      <c r="BE42" s="310">
        <f t="shared" ref="BE42" si="167">BD42</f>
        <v>0.39392808350000003</v>
      </c>
      <c r="BF42" s="310">
        <f t="shared" ref="BF42" si="168">BE42</f>
        <v>0.39392808350000003</v>
      </c>
      <c r="BG42" s="311">
        <f t="shared" ref="BG42" si="169">BF42</f>
        <v>0.39392808350000003</v>
      </c>
      <c r="BH42" s="310">
        <f t="shared" ref="BH42" si="170">BG42</f>
        <v>0.39392808350000003</v>
      </c>
      <c r="BI42" s="310">
        <f t="shared" ref="BI42" si="171">BH42</f>
        <v>0.39392808350000003</v>
      </c>
      <c r="BJ42" s="310">
        <f t="shared" ref="BJ42" si="172">BI42</f>
        <v>0.39392808350000003</v>
      </c>
      <c r="BK42" s="310">
        <f t="shared" ref="BK42" si="173">BJ42</f>
        <v>0.39392808350000003</v>
      </c>
      <c r="BL42" s="310">
        <f t="shared" ref="BL42" si="174">BK42</f>
        <v>0.39392808350000003</v>
      </c>
      <c r="BM42" s="310">
        <f t="shared" ref="BM42" si="175">BL42</f>
        <v>0.39392808350000003</v>
      </c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57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7"/>
      <c r="EW42" s="47"/>
      <c r="EX42" s="47"/>
      <c r="EY42" s="47"/>
      <c r="EZ42" s="47"/>
    </row>
    <row r="43" spans="1:156" s="312" customFormat="1" ht="21.75" customHeight="1" x14ac:dyDescent="0.35">
      <c r="A43" s="191"/>
      <c r="B43" s="70" t="s">
        <v>180</v>
      </c>
      <c r="C43" s="70"/>
      <c r="D43" s="70"/>
      <c r="E43" s="70"/>
      <c r="F43" s="71">
        <f>F41*60*F42</f>
        <v>0</v>
      </c>
      <c r="G43" s="71">
        <f t="shared" ref="G43:BM43" si="176">G41*60*G42</f>
        <v>0</v>
      </c>
      <c r="H43" s="71">
        <f t="shared" si="176"/>
        <v>0</v>
      </c>
      <c r="I43" s="71">
        <f t="shared" si="176"/>
        <v>0</v>
      </c>
      <c r="J43" s="71">
        <f t="shared" si="176"/>
        <v>0</v>
      </c>
      <c r="K43" s="177">
        <f t="shared" si="176"/>
        <v>0</v>
      </c>
      <c r="L43" s="71">
        <f t="shared" si="176"/>
        <v>0</v>
      </c>
      <c r="M43" s="71">
        <f t="shared" si="176"/>
        <v>0</v>
      </c>
      <c r="N43" s="71">
        <f t="shared" si="176"/>
        <v>0</v>
      </c>
      <c r="O43" s="71">
        <f t="shared" si="176"/>
        <v>0</v>
      </c>
      <c r="P43" s="71">
        <f t="shared" si="176"/>
        <v>0</v>
      </c>
      <c r="Q43" s="177">
        <f t="shared" si="176"/>
        <v>0</v>
      </c>
      <c r="R43" s="71">
        <f t="shared" si="176"/>
        <v>0</v>
      </c>
      <c r="S43" s="71">
        <f t="shared" si="176"/>
        <v>0</v>
      </c>
      <c r="T43" s="71">
        <f t="shared" si="176"/>
        <v>0</v>
      </c>
      <c r="U43" s="71">
        <f t="shared" si="176"/>
        <v>0</v>
      </c>
      <c r="V43" s="71">
        <f t="shared" si="176"/>
        <v>10815</v>
      </c>
      <c r="W43" s="177">
        <f t="shared" si="176"/>
        <v>0</v>
      </c>
      <c r="X43" s="71">
        <f t="shared" si="176"/>
        <v>0</v>
      </c>
      <c r="Y43" s="71">
        <f t="shared" si="176"/>
        <v>0</v>
      </c>
      <c r="Z43" s="71">
        <f t="shared" si="176"/>
        <v>0</v>
      </c>
      <c r="AA43" s="71">
        <f t="shared" si="176"/>
        <v>0</v>
      </c>
      <c r="AB43" s="71">
        <f t="shared" si="176"/>
        <v>10815</v>
      </c>
      <c r="AC43" s="71">
        <f t="shared" si="176"/>
        <v>0</v>
      </c>
      <c r="AD43" s="71">
        <f t="shared" si="176"/>
        <v>0</v>
      </c>
      <c r="AE43" s="71">
        <f t="shared" si="176"/>
        <v>0</v>
      </c>
      <c r="AF43" s="71">
        <f t="shared" si="176"/>
        <v>0</v>
      </c>
      <c r="AG43" s="71">
        <f t="shared" si="176"/>
        <v>0</v>
      </c>
      <c r="AH43" s="71">
        <f t="shared" si="176"/>
        <v>0</v>
      </c>
      <c r="AI43" s="177">
        <f t="shared" si="176"/>
        <v>0</v>
      </c>
      <c r="AJ43" s="71">
        <f t="shared" si="176"/>
        <v>0</v>
      </c>
      <c r="AK43" s="71">
        <f t="shared" si="176"/>
        <v>0</v>
      </c>
      <c r="AL43" s="71">
        <f t="shared" si="176"/>
        <v>0</v>
      </c>
      <c r="AM43" s="71">
        <f t="shared" si="176"/>
        <v>22278.9</v>
      </c>
      <c r="AN43" s="71">
        <f t="shared" si="176"/>
        <v>0</v>
      </c>
      <c r="AO43" s="71">
        <f t="shared" si="176"/>
        <v>0</v>
      </c>
      <c r="AP43" s="71">
        <f t="shared" si="176"/>
        <v>0</v>
      </c>
      <c r="AQ43" s="71">
        <f t="shared" si="176"/>
        <v>0</v>
      </c>
      <c r="AR43" s="71">
        <f t="shared" si="176"/>
        <v>0</v>
      </c>
      <c r="AS43" s="71">
        <f t="shared" si="176"/>
        <v>0</v>
      </c>
      <c r="AT43" s="71">
        <f t="shared" si="176"/>
        <v>0</v>
      </c>
      <c r="AU43" s="177">
        <f t="shared" si="176"/>
        <v>0</v>
      </c>
      <c r="AV43" s="71">
        <f t="shared" si="176"/>
        <v>0</v>
      </c>
      <c r="AW43" s="71">
        <f t="shared" si="176"/>
        <v>0</v>
      </c>
      <c r="AX43" s="71">
        <f t="shared" si="176"/>
        <v>0</v>
      </c>
      <c r="AY43" s="71">
        <f t="shared" si="176"/>
        <v>11473.6335</v>
      </c>
      <c r="AZ43" s="71">
        <f t="shared" si="176"/>
        <v>0</v>
      </c>
      <c r="BA43" s="71">
        <f t="shared" si="176"/>
        <v>0</v>
      </c>
      <c r="BB43" s="71">
        <f t="shared" si="176"/>
        <v>0</v>
      </c>
      <c r="BC43" s="71">
        <f t="shared" si="176"/>
        <v>0</v>
      </c>
      <c r="BD43" s="71">
        <f t="shared" si="176"/>
        <v>0</v>
      </c>
      <c r="BE43" s="71">
        <f t="shared" si="176"/>
        <v>0</v>
      </c>
      <c r="BF43" s="71">
        <f t="shared" si="176"/>
        <v>0</v>
      </c>
      <c r="BG43" s="177">
        <f t="shared" si="176"/>
        <v>0</v>
      </c>
      <c r="BH43" s="71">
        <f t="shared" si="176"/>
        <v>0</v>
      </c>
      <c r="BI43" s="71">
        <f t="shared" si="176"/>
        <v>0</v>
      </c>
      <c r="BJ43" s="71">
        <f t="shared" si="176"/>
        <v>0</v>
      </c>
      <c r="BK43" s="71">
        <f t="shared" si="176"/>
        <v>23635.685010000001</v>
      </c>
      <c r="BL43" s="71">
        <f t="shared" si="176"/>
        <v>0</v>
      </c>
      <c r="BM43" s="71">
        <f t="shared" si="176"/>
        <v>0</v>
      </c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3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4"/>
      <c r="EW43" s="74"/>
      <c r="EX43" s="74"/>
      <c r="EY43" s="74"/>
      <c r="EZ43" s="74"/>
    </row>
    <row r="44" spans="1:156" s="27" customFormat="1" ht="21.75" customHeight="1" x14ac:dyDescent="0.35">
      <c r="A44" s="192"/>
      <c r="B44" s="66"/>
      <c r="C44" s="66"/>
      <c r="D44" s="66"/>
      <c r="E44" s="66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CG44" s="29"/>
    </row>
    <row r="45" spans="1:156" ht="21.75" customHeight="1" x14ac:dyDescent="0.35">
      <c r="A45" s="192"/>
      <c r="B45" s="172" t="s">
        <v>159</v>
      </c>
      <c r="C45" s="172"/>
      <c r="D45" s="172"/>
      <c r="E45" s="17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</row>
    <row r="46" spans="1:156" s="46" customFormat="1" ht="21.75" customHeight="1" x14ac:dyDescent="0.3">
      <c r="A46" s="217"/>
      <c r="B46" s="66" t="s">
        <v>160</v>
      </c>
      <c r="C46" s="66"/>
      <c r="D46" s="66"/>
      <c r="E46" s="66"/>
      <c r="F46" s="52">
        <v>5</v>
      </c>
      <c r="G46" s="52">
        <f>F46</f>
        <v>5</v>
      </c>
      <c r="H46" s="52">
        <f t="shared" ref="H46:AB46" si="177">G46</f>
        <v>5</v>
      </c>
      <c r="I46" s="52">
        <f t="shared" si="177"/>
        <v>5</v>
      </c>
      <c r="J46" s="52">
        <f t="shared" si="177"/>
        <v>5</v>
      </c>
      <c r="K46" s="52">
        <f t="shared" si="177"/>
        <v>5</v>
      </c>
      <c r="L46" s="52">
        <f t="shared" si="177"/>
        <v>5</v>
      </c>
      <c r="M46" s="52">
        <f t="shared" si="177"/>
        <v>5</v>
      </c>
      <c r="N46" s="52">
        <f t="shared" si="177"/>
        <v>5</v>
      </c>
      <c r="O46" s="52">
        <f t="shared" si="177"/>
        <v>5</v>
      </c>
      <c r="P46" s="52">
        <f t="shared" si="177"/>
        <v>5</v>
      </c>
      <c r="Q46" s="52">
        <f>P46</f>
        <v>5</v>
      </c>
      <c r="R46" s="52">
        <f t="shared" si="177"/>
        <v>5</v>
      </c>
      <c r="S46" s="52">
        <f t="shared" si="177"/>
        <v>5</v>
      </c>
      <c r="T46" s="52">
        <f t="shared" si="177"/>
        <v>5</v>
      </c>
      <c r="U46" s="52">
        <f t="shared" si="177"/>
        <v>5</v>
      </c>
      <c r="V46" s="52">
        <f t="shared" si="177"/>
        <v>5</v>
      </c>
      <c r="W46" s="52">
        <f t="shared" si="177"/>
        <v>5</v>
      </c>
      <c r="X46" s="52">
        <f t="shared" si="177"/>
        <v>5</v>
      </c>
      <c r="Y46" s="52">
        <f t="shared" si="177"/>
        <v>5</v>
      </c>
      <c r="Z46" s="52">
        <f t="shared" si="177"/>
        <v>5</v>
      </c>
      <c r="AA46" s="52">
        <f t="shared" si="177"/>
        <v>5</v>
      </c>
      <c r="AB46" s="52">
        <f t="shared" si="177"/>
        <v>5</v>
      </c>
      <c r="AC46" s="52">
        <f t="shared" ref="AC46:AC47" si="178">AB46</f>
        <v>5</v>
      </c>
      <c r="AD46" s="52">
        <f t="shared" ref="AD46" si="179">AC46</f>
        <v>5</v>
      </c>
      <c r="AE46" s="52">
        <f t="shared" ref="AE46:AE47" si="180">AD46</f>
        <v>5</v>
      </c>
      <c r="AF46" s="52">
        <f t="shared" ref="AF46:AF47" si="181">AE46</f>
        <v>5</v>
      </c>
      <c r="AG46" s="52">
        <f t="shared" ref="AG46:AG47" si="182">AF46</f>
        <v>5</v>
      </c>
      <c r="AH46" s="52">
        <f t="shared" ref="AH46:AH47" si="183">AG46</f>
        <v>5</v>
      </c>
      <c r="AI46" s="52">
        <f t="shared" ref="AI46:AI47" si="184">AH46</f>
        <v>5</v>
      </c>
      <c r="AJ46" s="52">
        <f t="shared" ref="AJ46:AJ47" si="185">AI46</f>
        <v>5</v>
      </c>
      <c r="AK46" s="52">
        <f t="shared" ref="AK46:AK47" si="186">AJ46</f>
        <v>5</v>
      </c>
      <c r="AL46" s="52">
        <f t="shared" ref="AL46:AL47" si="187">AK46</f>
        <v>5</v>
      </c>
      <c r="AM46" s="52">
        <f t="shared" ref="AM46:AM47" si="188">AL46</f>
        <v>5</v>
      </c>
      <c r="AN46" s="52">
        <f t="shared" ref="AN46:AN47" si="189">AM46</f>
        <v>5</v>
      </c>
      <c r="AO46" s="52">
        <f>AN46</f>
        <v>5</v>
      </c>
      <c r="AP46" s="52">
        <f t="shared" ref="AP46" si="190">AO46</f>
        <v>5</v>
      </c>
      <c r="AQ46" s="52">
        <f t="shared" ref="AQ46:AQ47" si="191">AP46</f>
        <v>5</v>
      </c>
      <c r="AR46" s="52">
        <f t="shared" ref="AR46:AR47" si="192">AQ46</f>
        <v>5</v>
      </c>
      <c r="AS46" s="52">
        <f t="shared" ref="AS46:AS47" si="193">AR46</f>
        <v>5</v>
      </c>
      <c r="AT46" s="52">
        <f t="shared" ref="AT46:AT47" si="194">AS46</f>
        <v>5</v>
      </c>
      <c r="AU46" s="52">
        <f t="shared" ref="AU46:AU47" si="195">AT46</f>
        <v>5</v>
      </c>
      <c r="AV46" s="52">
        <f t="shared" ref="AV46:AV47" si="196">AU46</f>
        <v>5</v>
      </c>
      <c r="AW46" s="52">
        <f t="shared" ref="AW46:AW47" si="197">AV46</f>
        <v>5</v>
      </c>
      <c r="AX46" s="52">
        <f t="shared" ref="AX46:AX47" si="198">AW46</f>
        <v>5</v>
      </c>
      <c r="AY46" s="52">
        <f t="shared" ref="AY46:AY47" si="199">AX46</f>
        <v>5</v>
      </c>
      <c r="AZ46" s="52">
        <f t="shared" ref="AZ46:AZ47" si="200">AY46</f>
        <v>5</v>
      </c>
      <c r="BA46" s="52">
        <f>AZ46</f>
        <v>5</v>
      </c>
      <c r="BB46" s="52">
        <f t="shared" ref="BB46" si="201">BA46</f>
        <v>5</v>
      </c>
      <c r="BC46" s="52">
        <f t="shared" ref="BC46:BC47" si="202">BB46</f>
        <v>5</v>
      </c>
      <c r="BD46" s="52">
        <f t="shared" ref="BD46:BD47" si="203">BC46</f>
        <v>5</v>
      </c>
      <c r="BE46" s="52">
        <f t="shared" ref="BE46:BE47" si="204">BD46</f>
        <v>5</v>
      </c>
      <c r="BF46" s="52">
        <f t="shared" ref="BF46:BF47" si="205">BE46</f>
        <v>5</v>
      </c>
      <c r="BG46" s="52">
        <f t="shared" ref="BG46:BG47" si="206">BF46</f>
        <v>5</v>
      </c>
      <c r="BH46" s="52">
        <f t="shared" ref="BH46:BH47" si="207">BG46</f>
        <v>5</v>
      </c>
      <c r="BI46" s="52">
        <f t="shared" ref="BI46:BI47" si="208">BH46</f>
        <v>5</v>
      </c>
      <c r="BJ46" s="52">
        <f t="shared" ref="BJ46:BJ47" si="209">BI46</f>
        <v>5</v>
      </c>
      <c r="BK46" s="52">
        <f t="shared" ref="BK46:BK47" si="210">BJ46</f>
        <v>5</v>
      </c>
      <c r="BL46" s="52">
        <f t="shared" ref="BL46:BL47" si="211">BK46</f>
        <v>5</v>
      </c>
      <c r="BM46" s="52">
        <f t="shared" ref="BM46:BM47" si="212">BL46</f>
        <v>5</v>
      </c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57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7"/>
      <c r="EW46" s="47"/>
      <c r="EX46" s="47"/>
      <c r="EY46" s="47"/>
      <c r="EZ46" s="47"/>
    </row>
    <row r="47" spans="1:156" s="46" customFormat="1" ht="21.75" customHeight="1" x14ac:dyDescent="0.3">
      <c r="A47" s="217"/>
      <c r="B47" s="66" t="s">
        <v>178</v>
      </c>
      <c r="C47" s="66"/>
      <c r="D47" s="66"/>
      <c r="E47" s="66"/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174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174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174">
        <v>400</v>
      </c>
      <c r="X47" s="52">
        <f t="shared" ref="X47:AB47" si="213">W47</f>
        <v>400</v>
      </c>
      <c r="Y47" s="52">
        <f t="shared" si="213"/>
        <v>400</v>
      </c>
      <c r="Z47" s="52">
        <f t="shared" si="213"/>
        <v>400</v>
      </c>
      <c r="AA47" s="52">
        <f t="shared" si="213"/>
        <v>400</v>
      </c>
      <c r="AB47" s="52">
        <f t="shared" si="213"/>
        <v>400</v>
      </c>
      <c r="AC47" s="52">
        <f t="shared" si="178"/>
        <v>400</v>
      </c>
      <c r="AD47" s="52">
        <f>AC47+(AC47*0.03)</f>
        <v>412</v>
      </c>
      <c r="AE47" s="52">
        <f t="shared" si="180"/>
        <v>412</v>
      </c>
      <c r="AF47" s="52">
        <f t="shared" si="181"/>
        <v>412</v>
      </c>
      <c r="AG47" s="52">
        <f t="shared" si="182"/>
        <v>412</v>
      </c>
      <c r="AH47" s="52">
        <f t="shared" si="183"/>
        <v>412</v>
      </c>
      <c r="AI47" s="174">
        <f t="shared" si="184"/>
        <v>412</v>
      </c>
      <c r="AJ47" s="52">
        <f t="shared" si="185"/>
        <v>412</v>
      </c>
      <c r="AK47" s="52">
        <f t="shared" si="186"/>
        <v>412</v>
      </c>
      <c r="AL47" s="52">
        <f t="shared" si="187"/>
        <v>412</v>
      </c>
      <c r="AM47" s="52">
        <f t="shared" si="188"/>
        <v>412</v>
      </c>
      <c r="AN47" s="52">
        <f t="shared" si="189"/>
        <v>412</v>
      </c>
      <c r="AO47" s="52">
        <f t="shared" ref="AO47" si="214">AN47</f>
        <v>412</v>
      </c>
      <c r="AP47" s="52">
        <f>AO47+(AO47*0.03)</f>
        <v>424.36</v>
      </c>
      <c r="AQ47" s="52">
        <f t="shared" si="191"/>
        <v>424.36</v>
      </c>
      <c r="AR47" s="52">
        <f t="shared" si="192"/>
        <v>424.36</v>
      </c>
      <c r="AS47" s="52">
        <f t="shared" si="193"/>
        <v>424.36</v>
      </c>
      <c r="AT47" s="52">
        <f t="shared" si="194"/>
        <v>424.36</v>
      </c>
      <c r="AU47" s="174">
        <f t="shared" si="195"/>
        <v>424.36</v>
      </c>
      <c r="AV47" s="52">
        <f t="shared" si="196"/>
        <v>424.36</v>
      </c>
      <c r="AW47" s="52">
        <f t="shared" si="197"/>
        <v>424.36</v>
      </c>
      <c r="AX47" s="52">
        <f t="shared" si="198"/>
        <v>424.36</v>
      </c>
      <c r="AY47" s="52">
        <f t="shared" si="199"/>
        <v>424.36</v>
      </c>
      <c r="AZ47" s="52">
        <f t="shared" si="200"/>
        <v>424.36</v>
      </c>
      <c r="BA47" s="52">
        <f t="shared" ref="BA47" si="215">AZ47</f>
        <v>424.36</v>
      </c>
      <c r="BB47" s="52">
        <f>BA47+(BA47*0.03)</f>
        <v>437.0908</v>
      </c>
      <c r="BC47" s="52">
        <f t="shared" si="202"/>
        <v>437.0908</v>
      </c>
      <c r="BD47" s="52">
        <f t="shared" si="203"/>
        <v>437.0908</v>
      </c>
      <c r="BE47" s="52">
        <f t="shared" si="204"/>
        <v>437.0908</v>
      </c>
      <c r="BF47" s="52">
        <f t="shared" si="205"/>
        <v>437.0908</v>
      </c>
      <c r="BG47" s="174">
        <f t="shared" si="206"/>
        <v>437.0908</v>
      </c>
      <c r="BH47" s="52">
        <f t="shared" si="207"/>
        <v>437.0908</v>
      </c>
      <c r="BI47" s="52">
        <f t="shared" si="208"/>
        <v>437.0908</v>
      </c>
      <c r="BJ47" s="52">
        <f t="shared" si="209"/>
        <v>437.0908</v>
      </c>
      <c r="BK47" s="52">
        <f t="shared" si="210"/>
        <v>437.0908</v>
      </c>
      <c r="BL47" s="52">
        <f t="shared" si="211"/>
        <v>437.0908</v>
      </c>
      <c r="BM47" s="52">
        <f t="shared" si="212"/>
        <v>437.0908</v>
      </c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57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7"/>
      <c r="EW47" s="47"/>
      <c r="EX47" s="47"/>
      <c r="EY47" s="47"/>
      <c r="EZ47" s="47"/>
    </row>
    <row r="48" spans="1:156" ht="21.75" customHeight="1" x14ac:dyDescent="0.35">
      <c r="A48" s="192"/>
      <c r="B48" s="70" t="s">
        <v>181</v>
      </c>
      <c r="C48" s="70"/>
      <c r="D48" s="70"/>
      <c r="E48" s="70"/>
      <c r="F48" s="71">
        <f>F47*F46</f>
        <v>0</v>
      </c>
      <c r="G48" s="71">
        <f t="shared" ref="G48" si="216">G47*G46</f>
        <v>0</v>
      </c>
      <c r="H48" s="71">
        <f t="shared" ref="H48" si="217">H47*H46</f>
        <v>0</v>
      </c>
      <c r="I48" s="71">
        <f t="shared" ref="I48" si="218">I47*I46</f>
        <v>0</v>
      </c>
      <c r="J48" s="71">
        <f t="shared" ref="J48" si="219">J47*J46</f>
        <v>0</v>
      </c>
      <c r="K48" s="177">
        <f t="shared" ref="K48" si="220">K47*K46</f>
        <v>0</v>
      </c>
      <c r="L48" s="71">
        <f t="shared" ref="L48" si="221">L47*L46</f>
        <v>0</v>
      </c>
      <c r="M48" s="71">
        <f t="shared" ref="M48" si="222">M47*M46</f>
        <v>0</v>
      </c>
      <c r="N48" s="71">
        <f t="shared" ref="N48" si="223">N47*N46</f>
        <v>0</v>
      </c>
      <c r="O48" s="71">
        <f t="shared" ref="O48" si="224">O47*O46</f>
        <v>0</v>
      </c>
      <c r="P48" s="71">
        <f t="shared" ref="P48" si="225">P47*P46</f>
        <v>0</v>
      </c>
      <c r="Q48" s="177">
        <f t="shared" ref="Q48" si="226">Q47*Q46</f>
        <v>0</v>
      </c>
      <c r="R48" s="71">
        <f t="shared" ref="R48" si="227">R47*R46</f>
        <v>0</v>
      </c>
      <c r="S48" s="71">
        <f t="shared" ref="S48" si="228">S47*S46</f>
        <v>0</v>
      </c>
      <c r="T48" s="71">
        <f t="shared" ref="T48" si="229">T47*T46</f>
        <v>0</v>
      </c>
      <c r="U48" s="71">
        <f t="shared" ref="U48" si="230">U47*U46</f>
        <v>0</v>
      </c>
      <c r="V48" s="71">
        <f t="shared" ref="V48" si="231">V47*V46</f>
        <v>0</v>
      </c>
      <c r="W48" s="177">
        <f t="shared" ref="W48" si="232">W47*W46</f>
        <v>2000</v>
      </c>
      <c r="X48" s="71">
        <f t="shared" ref="X48" si="233">X47*X46</f>
        <v>2000</v>
      </c>
      <c r="Y48" s="71">
        <f t="shared" ref="Y48" si="234">Y47*Y46</f>
        <v>2000</v>
      </c>
      <c r="Z48" s="71">
        <f t="shared" ref="Z48" si="235">Z47*Z46</f>
        <v>2000</v>
      </c>
      <c r="AA48" s="71">
        <f t="shared" ref="AA48" si="236">AA47*AA46</f>
        <v>2000</v>
      </c>
      <c r="AB48" s="71">
        <f t="shared" ref="AB48" si="237">AB47*AB46</f>
        <v>2000</v>
      </c>
      <c r="AC48" s="71">
        <f t="shared" ref="AC48:BM48" si="238">AC47*AC46</f>
        <v>2000</v>
      </c>
      <c r="AD48" s="71">
        <f t="shared" si="238"/>
        <v>2060</v>
      </c>
      <c r="AE48" s="71">
        <f t="shared" si="238"/>
        <v>2060</v>
      </c>
      <c r="AF48" s="71">
        <f t="shared" si="238"/>
        <v>2060</v>
      </c>
      <c r="AG48" s="71">
        <f t="shared" si="238"/>
        <v>2060</v>
      </c>
      <c r="AH48" s="71">
        <f t="shared" si="238"/>
        <v>2060</v>
      </c>
      <c r="AI48" s="177">
        <f t="shared" si="238"/>
        <v>2060</v>
      </c>
      <c r="AJ48" s="71">
        <f t="shared" si="238"/>
        <v>2060</v>
      </c>
      <c r="AK48" s="71">
        <f t="shared" si="238"/>
        <v>2060</v>
      </c>
      <c r="AL48" s="71">
        <f t="shared" si="238"/>
        <v>2060</v>
      </c>
      <c r="AM48" s="71">
        <f t="shared" si="238"/>
        <v>2060</v>
      </c>
      <c r="AN48" s="71">
        <f t="shared" si="238"/>
        <v>2060</v>
      </c>
      <c r="AO48" s="71">
        <f t="shared" si="238"/>
        <v>2060</v>
      </c>
      <c r="AP48" s="71">
        <f t="shared" si="238"/>
        <v>2121.8000000000002</v>
      </c>
      <c r="AQ48" s="71">
        <f t="shared" si="238"/>
        <v>2121.8000000000002</v>
      </c>
      <c r="AR48" s="71">
        <f t="shared" si="238"/>
        <v>2121.8000000000002</v>
      </c>
      <c r="AS48" s="71">
        <f t="shared" si="238"/>
        <v>2121.8000000000002</v>
      </c>
      <c r="AT48" s="71">
        <f t="shared" si="238"/>
        <v>2121.8000000000002</v>
      </c>
      <c r="AU48" s="177">
        <f t="shared" si="238"/>
        <v>2121.8000000000002</v>
      </c>
      <c r="AV48" s="71">
        <f t="shared" si="238"/>
        <v>2121.8000000000002</v>
      </c>
      <c r="AW48" s="71">
        <f t="shared" si="238"/>
        <v>2121.8000000000002</v>
      </c>
      <c r="AX48" s="71">
        <f t="shared" si="238"/>
        <v>2121.8000000000002</v>
      </c>
      <c r="AY48" s="71">
        <f t="shared" si="238"/>
        <v>2121.8000000000002</v>
      </c>
      <c r="AZ48" s="71">
        <f t="shared" si="238"/>
        <v>2121.8000000000002</v>
      </c>
      <c r="BA48" s="71">
        <f t="shared" si="238"/>
        <v>2121.8000000000002</v>
      </c>
      <c r="BB48" s="71">
        <f t="shared" si="238"/>
        <v>2185.4540000000002</v>
      </c>
      <c r="BC48" s="71">
        <f t="shared" si="238"/>
        <v>2185.4540000000002</v>
      </c>
      <c r="BD48" s="71">
        <f t="shared" si="238"/>
        <v>2185.4540000000002</v>
      </c>
      <c r="BE48" s="71">
        <f t="shared" si="238"/>
        <v>2185.4540000000002</v>
      </c>
      <c r="BF48" s="71">
        <f t="shared" si="238"/>
        <v>2185.4540000000002</v>
      </c>
      <c r="BG48" s="177">
        <f t="shared" si="238"/>
        <v>2185.4540000000002</v>
      </c>
      <c r="BH48" s="71">
        <f t="shared" si="238"/>
        <v>2185.4540000000002</v>
      </c>
      <c r="BI48" s="71">
        <f t="shared" si="238"/>
        <v>2185.4540000000002</v>
      </c>
      <c r="BJ48" s="71">
        <f t="shared" si="238"/>
        <v>2185.4540000000002</v>
      </c>
      <c r="BK48" s="71">
        <f t="shared" si="238"/>
        <v>2185.4540000000002</v>
      </c>
      <c r="BL48" s="71">
        <f t="shared" si="238"/>
        <v>2185.4540000000002</v>
      </c>
      <c r="BM48" s="71">
        <f t="shared" si="238"/>
        <v>2185.4540000000002</v>
      </c>
    </row>
    <row r="49" spans="1:156" s="27" customFormat="1" ht="21.75" customHeight="1" x14ac:dyDescent="0.35">
      <c r="A49" s="192"/>
      <c r="B49" s="66"/>
      <c r="C49" s="66"/>
      <c r="D49" s="66"/>
      <c r="E49" s="66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CG49" s="29"/>
    </row>
    <row r="50" spans="1:156" ht="21.75" customHeight="1" x14ac:dyDescent="0.35">
      <c r="A50" s="192"/>
      <c r="B50" s="205" t="s">
        <v>161</v>
      </c>
      <c r="C50" s="205"/>
      <c r="D50" s="205"/>
      <c r="E50" s="205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</row>
    <row r="51" spans="1:156" s="46" customFormat="1" ht="21.75" customHeight="1" x14ac:dyDescent="0.3">
      <c r="A51" s="217"/>
      <c r="B51" s="66" t="s">
        <v>197</v>
      </c>
      <c r="C51" s="66"/>
      <c r="D51" s="66"/>
      <c r="E51" s="66"/>
      <c r="F51" s="310">
        <v>0.67</v>
      </c>
      <c r="G51" s="310">
        <v>0.67</v>
      </c>
      <c r="H51" s="310">
        <v>0.67</v>
      </c>
      <c r="I51" s="310">
        <v>0.67</v>
      </c>
      <c r="J51" s="310">
        <v>0.67</v>
      </c>
      <c r="K51" s="310">
        <v>0.67</v>
      </c>
      <c r="L51" s="310">
        <v>0.67</v>
      </c>
      <c r="M51" s="310">
        <v>0.67</v>
      </c>
      <c r="N51" s="310">
        <v>0.67</v>
      </c>
      <c r="O51" s="310">
        <v>0.67</v>
      </c>
      <c r="P51" s="310">
        <v>0.67</v>
      </c>
      <c r="Q51" s="310">
        <v>0.67</v>
      </c>
      <c r="R51" s="310">
        <v>0.67</v>
      </c>
      <c r="S51" s="310">
        <v>0.67</v>
      </c>
      <c r="T51" s="310">
        <v>0.67</v>
      </c>
      <c r="U51" s="310">
        <v>0.67</v>
      </c>
      <c r="V51" s="310">
        <v>0.67</v>
      </c>
      <c r="W51" s="310">
        <v>0.67</v>
      </c>
      <c r="X51" s="310">
        <v>0.67</v>
      </c>
      <c r="Y51" s="310">
        <v>0.67</v>
      </c>
      <c r="Z51" s="310">
        <v>0.67</v>
      </c>
      <c r="AA51" s="310">
        <v>0.67</v>
      </c>
      <c r="AB51" s="310">
        <v>0.67</v>
      </c>
      <c r="AC51" s="310">
        <v>0.67</v>
      </c>
      <c r="AD51" s="310">
        <v>0.67</v>
      </c>
      <c r="AE51" s="310">
        <v>0.67</v>
      </c>
      <c r="AF51" s="310">
        <v>0.67</v>
      </c>
      <c r="AG51" s="310">
        <v>0.67</v>
      </c>
      <c r="AH51" s="310">
        <v>0.67</v>
      </c>
      <c r="AI51" s="310">
        <v>0.67</v>
      </c>
      <c r="AJ51" s="310">
        <v>0.67</v>
      </c>
      <c r="AK51" s="310">
        <v>0.67</v>
      </c>
      <c r="AL51" s="310">
        <v>0.67</v>
      </c>
      <c r="AM51" s="310">
        <v>0.67</v>
      </c>
      <c r="AN51" s="310">
        <v>0.67</v>
      </c>
      <c r="AO51" s="310">
        <v>0.67</v>
      </c>
      <c r="AP51" s="310">
        <v>0.67</v>
      </c>
      <c r="AQ51" s="310">
        <v>0.67</v>
      </c>
      <c r="AR51" s="310">
        <v>0.67</v>
      </c>
      <c r="AS51" s="310">
        <v>0.67</v>
      </c>
      <c r="AT51" s="310">
        <v>0.67</v>
      </c>
      <c r="AU51" s="310">
        <v>0.67</v>
      </c>
      <c r="AV51" s="310">
        <v>0.67</v>
      </c>
      <c r="AW51" s="310">
        <v>0.67</v>
      </c>
      <c r="AX51" s="310">
        <v>0.67</v>
      </c>
      <c r="AY51" s="310">
        <v>0.67</v>
      </c>
      <c r="AZ51" s="310">
        <v>0.67</v>
      </c>
      <c r="BA51" s="310">
        <v>0.67</v>
      </c>
      <c r="BB51" s="310">
        <v>0.67</v>
      </c>
      <c r="BC51" s="310">
        <v>0.67</v>
      </c>
      <c r="BD51" s="310">
        <v>0.67</v>
      </c>
      <c r="BE51" s="310">
        <v>0.67</v>
      </c>
      <c r="BF51" s="310">
        <v>0.67</v>
      </c>
      <c r="BG51" s="310">
        <v>0.67</v>
      </c>
      <c r="BH51" s="310">
        <v>0.67</v>
      </c>
      <c r="BI51" s="310">
        <v>0.67</v>
      </c>
      <c r="BJ51" s="310">
        <v>0.67</v>
      </c>
      <c r="BK51" s="310">
        <v>0.67</v>
      </c>
      <c r="BL51" s="310">
        <v>0.67</v>
      </c>
      <c r="BM51" s="310">
        <v>0.67</v>
      </c>
      <c r="BN51" s="209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57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7"/>
      <c r="EW51" s="47"/>
      <c r="EX51" s="47"/>
      <c r="EY51" s="47"/>
      <c r="EZ51" s="47"/>
    </row>
    <row r="52" spans="1:156" s="46" customFormat="1" ht="21.75" customHeight="1" x14ac:dyDescent="0.3">
      <c r="A52" s="217"/>
      <c r="B52" s="66" t="s">
        <v>196</v>
      </c>
      <c r="C52" s="66"/>
      <c r="D52" s="66"/>
      <c r="E52" s="66"/>
      <c r="F52" s="206">
        <v>0.8</v>
      </c>
      <c r="G52" s="206">
        <v>0.8</v>
      </c>
      <c r="H52" s="206">
        <v>0.8</v>
      </c>
      <c r="I52" s="206">
        <v>0.8</v>
      </c>
      <c r="J52" s="206">
        <v>0.8</v>
      </c>
      <c r="K52" s="206">
        <v>0.8</v>
      </c>
      <c r="L52" s="206">
        <v>0.8</v>
      </c>
      <c r="M52" s="206">
        <v>0.8</v>
      </c>
      <c r="N52" s="206">
        <v>0.8</v>
      </c>
      <c r="O52" s="206">
        <v>0.8</v>
      </c>
      <c r="P52" s="206">
        <v>0.8</v>
      </c>
      <c r="Q52" s="206">
        <v>0.8</v>
      </c>
      <c r="R52" s="206">
        <v>0.8</v>
      </c>
      <c r="S52" s="206">
        <v>0.8</v>
      </c>
      <c r="T52" s="206">
        <v>0.8</v>
      </c>
      <c r="U52" s="206">
        <v>0.8</v>
      </c>
      <c r="V52" s="206">
        <v>0.8</v>
      </c>
      <c r="W52" s="206">
        <v>0.8</v>
      </c>
      <c r="X52" s="206">
        <v>0.8</v>
      </c>
      <c r="Y52" s="206">
        <v>0.8</v>
      </c>
      <c r="Z52" s="206">
        <v>0.8</v>
      </c>
      <c r="AA52" s="206">
        <v>0.8</v>
      </c>
      <c r="AB52" s="206">
        <v>0.8</v>
      </c>
      <c r="AC52" s="206">
        <v>0.8</v>
      </c>
      <c r="AD52" s="206">
        <v>0.8</v>
      </c>
      <c r="AE52" s="206">
        <v>0.8</v>
      </c>
      <c r="AF52" s="206">
        <v>0.8</v>
      </c>
      <c r="AG52" s="206">
        <v>0.8</v>
      </c>
      <c r="AH52" s="206">
        <v>0.8</v>
      </c>
      <c r="AI52" s="206">
        <v>0.8</v>
      </c>
      <c r="AJ52" s="206">
        <v>0.8</v>
      </c>
      <c r="AK52" s="206">
        <v>0.8</v>
      </c>
      <c r="AL52" s="206">
        <v>0.8</v>
      </c>
      <c r="AM52" s="206">
        <v>0.8</v>
      </c>
      <c r="AN52" s="206">
        <v>0.8</v>
      </c>
      <c r="AO52" s="206">
        <v>0.8</v>
      </c>
      <c r="AP52" s="206">
        <v>0.8</v>
      </c>
      <c r="AQ52" s="206">
        <v>0.8</v>
      </c>
      <c r="AR52" s="206">
        <v>0.8</v>
      </c>
      <c r="AS52" s="206">
        <v>0.8</v>
      </c>
      <c r="AT52" s="206">
        <v>0.8</v>
      </c>
      <c r="AU52" s="206">
        <v>0.8</v>
      </c>
      <c r="AV52" s="206">
        <v>0.8</v>
      </c>
      <c r="AW52" s="206">
        <v>0.8</v>
      </c>
      <c r="AX52" s="206">
        <v>0.8</v>
      </c>
      <c r="AY52" s="206">
        <v>0.8</v>
      </c>
      <c r="AZ52" s="206">
        <v>0.8</v>
      </c>
      <c r="BA52" s="206">
        <v>0.8</v>
      </c>
      <c r="BB52" s="206">
        <v>0.8</v>
      </c>
      <c r="BC52" s="206">
        <v>0.8</v>
      </c>
      <c r="BD52" s="206">
        <v>0.8</v>
      </c>
      <c r="BE52" s="206">
        <v>0.8</v>
      </c>
      <c r="BF52" s="206">
        <v>0.8</v>
      </c>
      <c r="BG52" s="206">
        <v>0.8</v>
      </c>
      <c r="BH52" s="206">
        <v>0.8</v>
      </c>
      <c r="BI52" s="206">
        <v>0.8</v>
      </c>
      <c r="BJ52" s="206">
        <v>0.8</v>
      </c>
      <c r="BK52" s="206">
        <v>0.8</v>
      </c>
      <c r="BL52" s="206">
        <v>0.8</v>
      </c>
      <c r="BM52" s="206">
        <v>0.8</v>
      </c>
      <c r="BN52" s="210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57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7"/>
      <c r="EW52" s="47"/>
      <c r="EX52" s="47"/>
      <c r="EY52" s="47"/>
      <c r="EZ52" s="47"/>
    </row>
    <row r="53" spans="1:156" s="46" customFormat="1" ht="21.75" customHeight="1" x14ac:dyDescent="0.3">
      <c r="A53" s="217"/>
      <c r="B53" s="186" t="s">
        <v>200</v>
      </c>
      <c r="C53" s="186"/>
      <c r="D53" s="186"/>
      <c r="E53" s="186"/>
      <c r="F53" s="313">
        <v>1</v>
      </c>
      <c r="G53" s="313">
        <v>1</v>
      </c>
      <c r="H53" s="313">
        <v>1</v>
      </c>
      <c r="I53" s="313">
        <v>1</v>
      </c>
      <c r="J53" s="313">
        <v>1</v>
      </c>
      <c r="K53" s="313">
        <v>1</v>
      </c>
      <c r="L53" s="313">
        <v>1</v>
      </c>
      <c r="M53" s="313">
        <v>1</v>
      </c>
      <c r="N53" s="313">
        <v>1</v>
      </c>
      <c r="O53" s="313">
        <v>1</v>
      </c>
      <c r="P53" s="313">
        <v>1</v>
      </c>
      <c r="Q53" s="313">
        <v>1</v>
      </c>
      <c r="R53" s="313">
        <v>1</v>
      </c>
      <c r="S53" s="313">
        <v>1</v>
      </c>
      <c r="T53" s="313">
        <v>1</v>
      </c>
      <c r="U53" s="313">
        <v>1</v>
      </c>
      <c r="V53" s="313">
        <v>1</v>
      </c>
      <c r="W53" s="313">
        <v>1</v>
      </c>
      <c r="X53" s="313">
        <v>1</v>
      </c>
      <c r="Y53" s="313">
        <v>1</v>
      </c>
      <c r="Z53" s="313">
        <v>1</v>
      </c>
      <c r="AA53" s="313">
        <v>1</v>
      </c>
      <c r="AB53" s="313">
        <v>1</v>
      </c>
      <c r="AC53" s="313">
        <v>1</v>
      </c>
      <c r="AD53" s="313">
        <v>1</v>
      </c>
      <c r="AE53" s="313">
        <v>1</v>
      </c>
      <c r="AF53" s="313">
        <v>1</v>
      </c>
      <c r="AG53" s="313">
        <v>1</v>
      </c>
      <c r="AH53" s="313">
        <v>1</v>
      </c>
      <c r="AI53" s="313">
        <v>1</v>
      </c>
      <c r="AJ53" s="313">
        <v>1</v>
      </c>
      <c r="AK53" s="313">
        <v>1</v>
      </c>
      <c r="AL53" s="313">
        <v>1</v>
      </c>
      <c r="AM53" s="313">
        <v>1</v>
      </c>
      <c r="AN53" s="313">
        <v>1</v>
      </c>
      <c r="AO53" s="313">
        <v>1</v>
      </c>
      <c r="AP53" s="313">
        <v>1</v>
      </c>
      <c r="AQ53" s="313">
        <v>1</v>
      </c>
      <c r="AR53" s="313">
        <v>1</v>
      </c>
      <c r="AS53" s="313">
        <v>1</v>
      </c>
      <c r="AT53" s="313">
        <v>1</v>
      </c>
      <c r="AU53" s="313">
        <v>1</v>
      </c>
      <c r="AV53" s="313">
        <v>1</v>
      </c>
      <c r="AW53" s="313">
        <v>1</v>
      </c>
      <c r="AX53" s="313">
        <v>1</v>
      </c>
      <c r="AY53" s="313">
        <v>1</v>
      </c>
      <c r="AZ53" s="313">
        <v>1</v>
      </c>
      <c r="BA53" s="313">
        <v>1</v>
      </c>
      <c r="BB53" s="313">
        <v>1</v>
      </c>
      <c r="BC53" s="313">
        <v>1</v>
      </c>
      <c r="BD53" s="313">
        <v>1</v>
      </c>
      <c r="BE53" s="313">
        <v>1</v>
      </c>
      <c r="BF53" s="313">
        <v>1</v>
      </c>
      <c r="BG53" s="313">
        <v>1</v>
      </c>
      <c r="BH53" s="313">
        <v>1</v>
      </c>
      <c r="BI53" s="313">
        <v>1</v>
      </c>
      <c r="BJ53" s="313">
        <v>1</v>
      </c>
      <c r="BK53" s="313">
        <v>1</v>
      </c>
      <c r="BL53" s="313">
        <v>1</v>
      </c>
      <c r="BM53" s="313">
        <v>1</v>
      </c>
      <c r="BN53" s="211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57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7"/>
      <c r="EW53" s="47"/>
      <c r="EX53" s="47"/>
      <c r="EY53" s="47"/>
      <c r="EZ53" s="47"/>
    </row>
    <row r="54" spans="1:156" s="46" customFormat="1" ht="21.75" customHeight="1" x14ac:dyDescent="0.3">
      <c r="A54" s="217"/>
      <c r="B54" s="186" t="s">
        <v>199</v>
      </c>
      <c r="C54" s="186"/>
      <c r="D54" s="186"/>
      <c r="E54" s="186"/>
      <c r="F54" s="314">
        <v>0.06</v>
      </c>
      <c r="G54" s="314">
        <v>0.06</v>
      </c>
      <c r="H54" s="314">
        <v>0.06</v>
      </c>
      <c r="I54" s="314">
        <v>0.06</v>
      </c>
      <c r="J54" s="314">
        <v>0.06</v>
      </c>
      <c r="K54" s="314">
        <v>0.06</v>
      </c>
      <c r="L54" s="314">
        <v>0.06</v>
      </c>
      <c r="M54" s="314">
        <v>0.06</v>
      </c>
      <c r="N54" s="314">
        <v>0.06</v>
      </c>
      <c r="O54" s="314">
        <v>0.06</v>
      </c>
      <c r="P54" s="314">
        <v>0.06</v>
      </c>
      <c r="Q54" s="314">
        <v>0.06</v>
      </c>
      <c r="R54" s="314">
        <f>Q54+(Q54*0.03)</f>
        <v>6.1800000000000001E-2</v>
      </c>
      <c r="S54" s="314">
        <v>0.06</v>
      </c>
      <c r="T54" s="314">
        <v>0.06</v>
      </c>
      <c r="U54" s="314">
        <v>0.06</v>
      </c>
      <c r="V54" s="314">
        <v>0.06</v>
      </c>
      <c r="W54" s="314">
        <v>0.06</v>
      </c>
      <c r="X54" s="314">
        <v>0.06</v>
      </c>
      <c r="Y54" s="314">
        <v>0.06</v>
      </c>
      <c r="Z54" s="314">
        <v>0.06</v>
      </c>
      <c r="AA54" s="314">
        <v>0.06</v>
      </c>
      <c r="AB54" s="314">
        <v>0.06</v>
      </c>
      <c r="AC54" s="314">
        <v>0.06</v>
      </c>
      <c r="AD54" s="314">
        <f>AC54+(AC54*0.03)</f>
        <v>6.1800000000000001E-2</v>
      </c>
      <c r="AE54" s="314">
        <v>0.06</v>
      </c>
      <c r="AF54" s="314">
        <v>0.06</v>
      </c>
      <c r="AG54" s="314">
        <v>0.06</v>
      </c>
      <c r="AH54" s="314">
        <v>0.06</v>
      </c>
      <c r="AI54" s="314">
        <v>0.06</v>
      </c>
      <c r="AJ54" s="314">
        <v>0.06</v>
      </c>
      <c r="AK54" s="314">
        <v>0.06</v>
      </c>
      <c r="AL54" s="314">
        <v>0.06</v>
      </c>
      <c r="AM54" s="314">
        <v>0.06</v>
      </c>
      <c r="AN54" s="314">
        <v>0.06</v>
      </c>
      <c r="AO54" s="314">
        <v>0.06</v>
      </c>
      <c r="AP54" s="314">
        <f>AO54+(AO54*0.03)</f>
        <v>6.1800000000000001E-2</v>
      </c>
      <c r="AQ54" s="314">
        <v>0.06</v>
      </c>
      <c r="AR54" s="314">
        <v>0.06</v>
      </c>
      <c r="AS54" s="314">
        <v>0.06</v>
      </c>
      <c r="AT54" s="314">
        <v>0.06</v>
      </c>
      <c r="AU54" s="314">
        <v>0.06</v>
      </c>
      <c r="AV54" s="314">
        <v>0.06</v>
      </c>
      <c r="AW54" s="314">
        <v>0.06</v>
      </c>
      <c r="AX54" s="314">
        <v>0.06</v>
      </c>
      <c r="AY54" s="314">
        <v>0.06</v>
      </c>
      <c r="AZ54" s="314">
        <v>0.06</v>
      </c>
      <c r="BA54" s="314">
        <v>0.06</v>
      </c>
      <c r="BB54" s="314">
        <f>BA54+(BA54*0.03)</f>
        <v>6.1800000000000001E-2</v>
      </c>
      <c r="BC54" s="314">
        <v>0.06</v>
      </c>
      <c r="BD54" s="314">
        <v>0.06</v>
      </c>
      <c r="BE54" s="314">
        <v>0.06</v>
      </c>
      <c r="BF54" s="314">
        <v>0.06</v>
      </c>
      <c r="BG54" s="314">
        <v>0.06</v>
      </c>
      <c r="BH54" s="314">
        <v>0.06</v>
      </c>
      <c r="BI54" s="314">
        <v>0.06</v>
      </c>
      <c r="BJ54" s="314">
        <v>0.06</v>
      </c>
      <c r="BK54" s="314">
        <v>0.06</v>
      </c>
      <c r="BL54" s="314">
        <v>0.06</v>
      </c>
      <c r="BM54" s="314">
        <v>0.06</v>
      </c>
      <c r="BN54" s="212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57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7"/>
      <c r="EW54" s="47"/>
      <c r="EX54" s="47"/>
      <c r="EY54" s="47"/>
      <c r="EZ54" s="47"/>
    </row>
    <row r="55" spans="1:156" ht="21.75" customHeight="1" x14ac:dyDescent="0.3">
      <c r="A55" s="215"/>
      <c r="B55" s="66"/>
      <c r="C55" s="66"/>
      <c r="D55" s="66"/>
      <c r="E55" s="6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10"/>
    </row>
    <row r="56" spans="1:156" ht="21.75" customHeight="1" x14ac:dyDescent="0.3">
      <c r="A56" s="215"/>
      <c r="B56" s="66" t="s">
        <v>198</v>
      </c>
      <c r="C56" s="66"/>
      <c r="D56" s="66"/>
      <c r="E56" s="66"/>
      <c r="F56" s="52">
        <f>F7*F51*F52</f>
        <v>0</v>
      </c>
      <c r="G56" s="52">
        <f t="shared" ref="G56:BM56" si="239">G7*G51*G52</f>
        <v>0</v>
      </c>
      <c r="H56" s="52">
        <f t="shared" si="239"/>
        <v>0</v>
      </c>
      <c r="I56" s="52">
        <f t="shared" si="239"/>
        <v>0</v>
      </c>
      <c r="J56" s="52">
        <f t="shared" si="239"/>
        <v>0</v>
      </c>
      <c r="K56" s="52">
        <f t="shared" si="239"/>
        <v>0</v>
      </c>
      <c r="L56" s="52">
        <f t="shared" si="239"/>
        <v>0</v>
      </c>
      <c r="M56" s="52">
        <f t="shared" si="239"/>
        <v>0</v>
      </c>
      <c r="N56" s="52">
        <f t="shared" si="239"/>
        <v>0</v>
      </c>
      <c r="O56" s="52">
        <f t="shared" si="239"/>
        <v>0</v>
      </c>
      <c r="P56" s="52">
        <f t="shared" si="239"/>
        <v>0</v>
      </c>
      <c r="Q56" s="52">
        <f t="shared" si="239"/>
        <v>0</v>
      </c>
      <c r="R56" s="52">
        <f t="shared" si="239"/>
        <v>0</v>
      </c>
      <c r="S56" s="52">
        <f t="shared" si="239"/>
        <v>0</v>
      </c>
      <c r="T56" s="52">
        <f t="shared" si="239"/>
        <v>0</v>
      </c>
      <c r="U56" s="52">
        <f t="shared" si="239"/>
        <v>0</v>
      </c>
      <c r="V56" s="52">
        <f t="shared" si="239"/>
        <v>509.20000000000005</v>
      </c>
      <c r="W56" s="52">
        <f t="shared" si="239"/>
        <v>509.20000000000005</v>
      </c>
      <c r="X56" s="52">
        <f t="shared" si="239"/>
        <v>804.00000000000011</v>
      </c>
      <c r="Y56" s="52">
        <f t="shared" si="239"/>
        <v>1152.4000000000001</v>
      </c>
      <c r="Z56" s="52">
        <f t="shared" si="239"/>
        <v>1527.6000000000004</v>
      </c>
      <c r="AA56" s="52">
        <f t="shared" si="239"/>
        <v>2170.8000000000002</v>
      </c>
      <c r="AB56" s="52">
        <f t="shared" si="239"/>
        <v>2814</v>
      </c>
      <c r="AC56" s="52">
        <f t="shared" si="239"/>
        <v>3457.2000000000003</v>
      </c>
      <c r="AD56" s="52">
        <f t="shared" si="239"/>
        <v>4100.4000000000005</v>
      </c>
      <c r="AE56" s="52">
        <f t="shared" si="239"/>
        <v>4743.6000000000004</v>
      </c>
      <c r="AF56" s="52">
        <f t="shared" si="239"/>
        <v>5386.8</v>
      </c>
      <c r="AG56" s="52">
        <f t="shared" si="239"/>
        <v>6298.0000000000009</v>
      </c>
      <c r="AH56" s="52">
        <f t="shared" si="239"/>
        <v>7209.2000000000007</v>
      </c>
      <c r="AI56" s="52">
        <f t="shared" si="239"/>
        <v>8120.4000000000005</v>
      </c>
      <c r="AJ56" s="52">
        <f t="shared" si="239"/>
        <v>9031.6</v>
      </c>
      <c r="AK56" s="52">
        <f t="shared" si="239"/>
        <v>10210.800000000001</v>
      </c>
      <c r="AL56" s="52">
        <f t="shared" si="239"/>
        <v>11390</v>
      </c>
      <c r="AM56" s="52">
        <f t="shared" si="239"/>
        <v>12569.200000000003</v>
      </c>
      <c r="AN56" s="52">
        <f t="shared" si="239"/>
        <v>13748.400000000001</v>
      </c>
      <c r="AO56" s="52">
        <f t="shared" si="239"/>
        <v>14927.6</v>
      </c>
      <c r="AP56" s="52">
        <f t="shared" si="239"/>
        <v>16106.800000000001</v>
      </c>
      <c r="AQ56" s="52">
        <f t="shared" si="239"/>
        <v>17286</v>
      </c>
      <c r="AR56" s="52">
        <f t="shared" si="239"/>
        <v>18465.2</v>
      </c>
      <c r="AS56" s="52">
        <f t="shared" si="239"/>
        <v>19644.400000000001</v>
      </c>
      <c r="AT56" s="52">
        <f t="shared" si="239"/>
        <v>20823.600000000002</v>
      </c>
      <c r="AU56" s="52">
        <f t="shared" si="239"/>
        <v>22002.800000000003</v>
      </c>
      <c r="AV56" s="52">
        <f t="shared" si="239"/>
        <v>23182</v>
      </c>
      <c r="AW56" s="52">
        <f t="shared" si="239"/>
        <v>24361.200000000001</v>
      </c>
      <c r="AX56" s="52">
        <f t="shared" si="239"/>
        <v>25808.400000000005</v>
      </c>
      <c r="AY56" s="52">
        <f t="shared" si="239"/>
        <v>27255.600000000002</v>
      </c>
      <c r="AZ56" s="52">
        <f t="shared" si="239"/>
        <v>28702.800000000003</v>
      </c>
      <c r="BA56" s="52">
        <f t="shared" si="239"/>
        <v>30150</v>
      </c>
      <c r="BB56" s="52">
        <f t="shared" si="239"/>
        <v>31597.200000000001</v>
      </c>
      <c r="BC56" s="52">
        <f t="shared" si="239"/>
        <v>33044.400000000001</v>
      </c>
      <c r="BD56" s="52">
        <f t="shared" si="239"/>
        <v>34491.599999999999</v>
      </c>
      <c r="BE56" s="52">
        <f t="shared" si="239"/>
        <v>35938.800000000003</v>
      </c>
      <c r="BF56" s="52">
        <f t="shared" si="239"/>
        <v>37386</v>
      </c>
      <c r="BG56" s="52">
        <f t="shared" si="239"/>
        <v>39101.200000000004</v>
      </c>
      <c r="BH56" s="52">
        <f t="shared" si="239"/>
        <v>40816.400000000001</v>
      </c>
      <c r="BI56" s="52">
        <f t="shared" si="239"/>
        <v>42531.600000000006</v>
      </c>
      <c r="BJ56" s="52">
        <f t="shared" si="239"/>
        <v>44514.8</v>
      </c>
      <c r="BK56" s="52">
        <f t="shared" si="239"/>
        <v>46498</v>
      </c>
      <c r="BL56" s="52">
        <f t="shared" si="239"/>
        <v>48481.200000000004</v>
      </c>
      <c r="BM56" s="52">
        <f t="shared" si="239"/>
        <v>50196.400000000009</v>
      </c>
      <c r="BN56" s="49"/>
    </row>
    <row r="57" spans="1:156" ht="21.75" customHeight="1" x14ac:dyDescent="0.35">
      <c r="A57" s="192"/>
      <c r="B57" s="187" t="s">
        <v>162</v>
      </c>
      <c r="C57" s="187"/>
      <c r="D57" s="187"/>
      <c r="E57" s="187"/>
      <c r="F57" s="174">
        <f>F56*F53</f>
        <v>0</v>
      </c>
      <c r="G57" s="174">
        <f t="shared" ref="G57:W57" si="240">G56*G53</f>
        <v>0</v>
      </c>
      <c r="H57" s="174">
        <f t="shared" si="240"/>
        <v>0</v>
      </c>
      <c r="I57" s="174">
        <f t="shared" si="240"/>
        <v>0</v>
      </c>
      <c r="J57" s="174">
        <f t="shared" si="240"/>
        <v>0</v>
      </c>
      <c r="K57" s="174">
        <f t="shared" si="240"/>
        <v>0</v>
      </c>
      <c r="L57" s="174">
        <f t="shared" si="240"/>
        <v>0</v>
      </c>
      <c r="M57" s="174">
        <f t="shared" si="240"/>
        <v>0</v>
      </c>
      <c r="N57" s="174">
        <f t="shared" si="240"/>
        <v>0</v>
      </c>
      <c r="O57" s="174">
        <f t="shared" si="240"/>
        <v>0</v>
      </c>
      <c r="P57" s="174">
        <f t="shared" si="240"/>
        <v>0</v>
      </c>
      <c r="Q57" s="174">
        <f t="shared" si="240"/>
        <v>0</v>
      </c>
      <c r="R57" s="174">
        <f t="shared" si="240"/>
        <v>0</v>
      </c>
      <c r="S57" s="174">
        <f t="shared" si="240"/>
        <v>0</v>
      </c>
      <c r="T57" s="174">
        <f t="shared" si="240"/>
        <v>0</v>
      </c>
      <c r="U57" s="174">
        <f t="shared" si="240"/>
        <v>0</v>
      </c>
      <c r="V57" s="174">
        <f t="shared" si="240"/>
        <v>509.20000000000005</v>
      </c>
      <c r="W57" s="174">
        <f t="shared" si="240"/>
        <v>509.20000000000005</v>
      </c>
      <c r="X57" s="174">
        <f t="shared" ref="X57:X58" si="241">X56*X53</f>
        <v>804.00000000000011</v>
      </c>
      <c r="Y57" s="174">
        <f t="shared" ref="Y57:Y58" si="242">Y56*Y53</f>
        <v>1152.4000000000001</v>
      </c>
      <c r="Z57" s="174">
        <f t="shared" ref="Z57:Z58" si="243">Z56*Z53</f>
        <v>1527.6000000000004</v>
      </c>
      <c r="AA57" s="174">
        <f t="shared" ref="AA57:AA58" si="244">AA56*AA53</f>
        <v>2170.8000000000002</v>
      </c>
      <c r="AB57" s="174">
        <f t="shared" ref="AB57:AB58" si="245">AB56*AB53</f>
        <v>2814</v>
      </c>
      <c r="AC57" s="174">
        <f t="shared" ref="AC57:AC58" si="246">AC56*AC53</f>
        <v>3457.2000000000003</v>
      </c>
      <c r="AD57" s="174">
        <f t="shared" ref="AD57:AD58" si="247">AD56*AD53</f>
        <v>4100.4000000000005</v>
      </c>
      <c r="AE57" s="174">
        <f t="shared" ref="AE57:AE58" si="248">AE56*AE53</f>
        <v>4743.6000000000004</v>
      </c>
      <c r="AF57" s="174">
        <f t="shared" ref="AF57:AF58" si="249">AF56*AF53</f>
        <v>5386.8</v>
      </c>
      <c r="AG57" s="174">
        <f t="shared" ref="AG57:AG58" si="250">AG56*AG53</f>
        <v>6298.0000000000009</v>
      </c>
      <c r="AH57" s="174">
        <f t="shared" ref="AH57:AH58" si="251">AH56*AH53</f>
        <v>7209.2000000000007</v>
      </c>
      <c r="AI57" s="174">
        <f t="shared" ref="AI57:AI58" si="252">AI56*AI53</f>
        <v>8120.4000000000005</v>
      </c>
      <c r="AJ57" s="174">
        <f t="shared" ref="AJ57:AJ58" si="253">AJ56*AJ53</f>
        <v>9031.6</v>
      </c>
      <c r="AK57" s="174">
        <f t="shared" ref="AK57:AK58" si="254">AK56*AK53</f>
        <v>10210.800000000001</v>
      </c>
      <c r="AL57" s="174">
        <f t="shared" ref="AL57:AL58" si="255">AL56*AL53</f>
        <v>11390</v>
      </c>
      <c r="AM57" s="174">
        <f t="shared" ref="AM57:AM58" si="256">AM56*AM53</f>
        <v>12569.200000000003</v>
      </c>
      <c r="AN57" s="174">
        <f t="shared" ref="AN57:AN58" si="257">AN56*AN53</f>
        <v>13748.400000000001</v>
      </c>
      <c r="AO57" s="174">
        <f t="shared" ref="AO57:AO58" si="258">AO56*AO53</f>
        <v>14927.6</v>
      </c>
      <c r="AP57" s="174">
        <f t="shared" ref="AP57:AP58" si="259">AP56*AP53</f>
        <v>16106.800000000001</v>
      </c>
      <c r="AQ57" s="174">
        <f t="shared" ref="AQ57:AQ58" si="260">AQ56*AQ53</f>
        <v>17286</v>
      </c>
      <c r="AR57" s="174">
        <f t="shared" ref="AR57:AR58" si="261">AR56*AR53</f>
        <v>18465.2</v>
      </c>
      <c r="AS57" s="174">
        <f t="shared" ref="AS57:AS58" si="262">AS56*AS53</f>
        <v>19644.400000000001</v>
      </c>
      <c r="AT57" s="174">
        <f t="shared" ref="AT57:AT58" si="263">AT56*AT53</f>
        <v>20823.600000000002</v>
      </c>
      <c r="AU57" s="236">
        <f t="shared" ref="AU57:AU58" si="264">AU56*AU53</f>
        <v>22002.800000000003</v>
      </c>
      <c r="AV57" s="174">
        <f t="shared" ref="AV57:AV58" si="265">AV56*AV53</f>
        <v>23182</v>
      </c>
      <c r="AW57" s="174">
        <f t="shared" ref="AW57:AW58" si="266">AW56*AW53</f>
        <v>24361.200000000001</v>
      </c>
      <c r="AX57" s="174">
        <f t="shared" ref="AX57:AX58" si="267">AX56*AX53</f>
        <v>25808.400000000005</v>
      </c>
      <c r="AY57" s="174">
        <f t="shared" ref="AY57:AY58" si="268">AY56*AY53</f>
        <v>27255.600000000002</v>
      </c>
      <c r="AZ57" s="174">
        <f t="shared" ref="AZ57:BM58" si="269">AZ56*AZ53</f>
        <v>28702.800000000003</v>
      </c>
      <c r="BA57" s="174">
        <f t="shared" ref="BA57:BM57" si="270">BA56*BA53</f>
        <v>30150</v>
      </c>
      <c r="BB57" s="174">
        <f t="shared" si="270"/>
        <v>31597.200000000001</v>
      </c>
      <c r="BC57" s="174">
        <f t="shared" si="270"/>
        <v>33044.400000000001</v>
      </c>
      <c r="BD57" s="174">
        <f t="shared" si="270"/>
        <v>34491.599999999999</v>
      </c>
      <c r="BE57" s="174">
        <f t="shared" si="270"/>
        <v>35938.800000000003</v>
      </c>
      <c r="BF57" s="174">
        <f t="shared" si="270"/>
        <v>37386</v>
      </c>
      <c r="BG57" s="236">
        <f t="shared" si="270"/>
        <v>39101.200000000004</v>
      </c>
      <c r="BH57" s="174">
        <f t="shared" si="270"/>
        <v>40816.400000000001</v>
      </c>
      <c r="BI57" s="174">
        <f t="shared" si="270"/>
        <v>42531.600000000006</v>
      </c>
      <c r="BJ57" s="174">
        <f t="shared" si="270"/>
        <v>44514.8</v>
      </c>
      <c r="BK57" s="174">
        <f t="shared" si="270"/>
        <v>46498</v>
      </c>
      <c r="BL57" s="174">
        <f t="shared" si="270"/>
        <v>48481.200000000004</v>
      </c>
      <c r="BM57" s="174">
        <f t="shared" si="270"/>
        <v>50196.400000000009</v>
      </c>
    </row>
    <row r="58" spans="1:156" s="176" customFormat="1" ht="21.75" customHeight="1" x14ac:dyDescent="0.35">
      <c r="A58" s="192"/>
      <c r="B58" s="171" t="s">
        <v>182</v>
      </c>
      <c r="C58" s="171"/>
      <c r="D58" s="171"/>
      <c r="E58" s="171"/>
      <c r="F58" s="177">
        <f>F57*F54</f>
        <v>0</v>
      </c>
      <c r="G58" s="177">
        <f t="shared" ref="G58:W58" si="271">G57*G54</f>
        <v>0</v>
      </c>
      <c r="H58" s="177">
        <f t="shared" si="271"/>
        <v>0</v>
      </c>
      <c r="I58" s="177">
        <f t="shared" si="271"/>
        <v>0</v>
      </c>
      <c r="J58" s="177">
        <f t="shared" si="271"/>
        <v>0</v>
      </c>
      <c r="K58" s="177">
        <f t="shared" si="271"/>
        <v>0</v>
      </c>
      <c r="L58" s="177">
        <f t="shared" si="271"/>
        <v>0</v>
      </c>
      <c r="M58" s="177">
        <f t="shared" si="271"/>
        <v>0</v>
      </c>
      <c r="N58" s="177">
        <f t="shared" si="271"/>
        <v>0</v>
      </c>
      <c r="O58" s="177">
        <f t="shared" si="271"/>
        <v>0</v>
      </c>
      <c r="P58" s="177">
        <f t="shared" si="271"/>
        <v>0</v>
      </c>
      <c r="Q58" s="177">
        <f t="shared" si="271"/>
        <v>0</v>
      </c>
      <c r="R58" s="177">
        <f t="shared" si="271"/>
        <v>0</v>
      </c>
      <c r="S58" s="177">
        <f t="shared" si="271"/>
        <v>0</v>
      </c>
      <c r="T58" s="177">
        <f t="shared" si="271"/>
        <v>0</v>
      </c>
      <c r="U58" s="177">
        <f t="shared" si="271"/>
        <v>0</v>
      </c>
      <c r="V58" s="177">
        <f t="shared" si="271"/>
        <v>30.552000000000003</v>
      </c>
      <c r="W58" s="177">
        <f t="shared" si="271"/>
        <v>30.552000000000003</v>
      </c>
      <c r="X58" s="177">
        <f t="shared" si="241"/>
        <v>48.24</v>
      </c>
      <c r="Y58" s="177">
        <f t="shared" si="242"/>
        <v>69.144000000000005</v>
      </c>
      <c r="Z58" s="177">
        <f t="shared" si="243"/>
        <v>91.65600000000002</v>
      </c>
      <c r="AA58" s="177">
        <f t="shared" si="244"/>
        <v>130.24800000000002</v>
      </c>
      <c r="AB58" s="177">
        <f t="shared" si="245"/>
        <v>168.84</v>
      </c>
      <c r="AC58" s="177">
        <f t="shared" si="246"/>
        <v>207.43200000000002</v>
      </c>
      <c r="AD58" s="177">
        <f t="shared" si="247"/>
        <v>253.40472000000003</v>
      </c>
      <c r="AE58" s="177">
        <f t="shared" si="248"/>
        <v>284.61599999999999</v>
      </c>
      <c r="AF58" s="177">
        <f t="shared" si="249"/>
        <v>323.20800000000003</v>
      </c>
      <c r="AG58" s="177">
        <f t="shared" si="250"/>
        <v>377.88000000000005</v>
      </c>
      <c r="AH58" s="177">
        <f t="shared" si="251"/>
        <v>432.55200000000002</v>
      </c>
      <c r="AI58" s="177">
        <f t="shared" si="252"/>
        <v>487.22399999999999</v>
      </c>
      <c r="AJ58" s="177">
        <f t="shared" si="253"/>
        <v>541.89599999999996</v>
      </c>
      <c r="AK58" s="177">
        <f t="shared" si="254"/>
        <v>612.64800000000002</v>
      </c>
      <c r="AL58" s="177">
        <f t="shared" si="255"/>
        <v>683.4</v>
      </c>
      <c r="AM58" s="177">
        <f t="shared" si="256"/>
        <v>754.15200000000016</v>
      </c>
      <c r="AN58" s="177">
        <f t="shared" si="257"/>
        <v>824.90400000000011</v>
      </c>
      <c r="AO58" s="177">
        <f t="shared" si="258"/>
        <v>895.65599999999995</v>
      </c>
      <c r="AP58" s="177">
        <f t="shared" si="259"/>
        <v>995.40024000000005</v>
      </c>
      <c r="AQ58" s="177">
        <f t="shared" si="260"/>
        <v>1037.1599999999999</v>
      </c>
      <c r="AR58" s="177">
        <f t="shared" si="261"/>
        <v>1107.912</v>
      </c>
      <c r="AS58" s="177">
        <f t="shared" si="262"/>
        <v>1178.664</v>
      </c>
      <c r="AT58" s="177">
        <f t="shared" si="263"/>
        <v>1249.4160000000002</v>
      </c>
      <c r="AU58" s="177">
        <f t="shared" si="264"/>
        <v>1320.1680000000001</v>
      </c>
      <c r="AV58" s="177">
        <f t="shared" si="265"/>
        <v>1390.9199999999998</v>
      </c>
      <c r="AW58" s="177">
        <f t="shared" si="266"/>
        <v>1461.672</v>
      </c>
      <c r="AX58" s="177">
        <f t="shared" si="267"/>
        <v>1548.5040000000004</v>
      </c>
      <c r="AY58" s="177">
        <f t="shared" si="268"/>
        <v>1635.336</v>
      </c>
      <c r="AZ58" s="177">
        <f t="shared" si="269"/>
        <v>1722.1680000000001</v>
      </c>
      <c r="BA58" s="177">
        <f t="shared" si="269"/>
        <v>1809</v>
      </c>
      <c r="BB58" s="177">
        <f t="shared" si="269"/>
        <v>1952.70696</v>
      </c>
      <c r="BC58" s="177">
        <f t="shared" si="269"/>
        <v>1982.664</v>
      </c>
      <c r="BD58" s="177">
        <f t="shared" si="269"/>
        <v>2069.4959999999996</v>
      </c>
      <c r="BE58" s="177">
        <f t="shared" si="269"/>
        <v>2156.328</v>
      </c>
      <c r="BF58" s="177">
        <f t="shared" si="269"/>
        <v>2243.16</v>
      </c>
      <c r="BG58" s="177">
        <f t="shared" si="269"/>
        <v>2346.0720000000001</v>
      </c>
      <c r="BH58" s="177">
        <f t="shared" si="269"/>
        <v>2448.9839999999999</v>
      </c>
      <c r="BI58" s="177">
        <f t="shared" si="269"/>
        <v>2551.8960000000002</v>
      </c>
      <c r="BJ58" s="177">
        <f t="shared" si="269"/>
        <v>2670.8879999999999</v>
      </c>
      <c r="BK58" s="177">
        <f t="shared" si="269"/>
        <v>2789.88</v>
      </c>
      <c r="BL58" s="177">
        <f t="shared" si="269"/>
        <v>2908.8720000000003</v>
      </c>
      <c r="BM58" s="177">
        <f t="shared" si="269"/>
        <v>3011.7840000000006</v>
      </c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175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75"/>
      <c r="EW58" s="75"/>
      <c r="EX58" s="75"/>
      <c r="EY58" s="75"/>
      <c r="EZ58" s="75"/>
    </row>
    <row r="59" spans="1:156" s="27" customFormat="1" ht="21.75" customHeight="1" x14ac:dyDescent="0.35">
      <c r="A59" s="192"/>
      <c r="B59" s="66"/>
      <c r="C59" s="66"/>
      <c r="D59" s="66"/>
      <c r="E59" s="66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CG59" s="29"/>
    </row>
    <row r="60" spans="1:156" ht="21.75" customHeight="1" x14ac:dyDescent="0.35">
      <c r="A60" s="192"/>
      <c r="B60" s="173" t="s">
        <v>163</v>
      </c>
      <c r="C60" s="173"/>
      <c r="D60" s="173"/>
      <c r="E60" s="173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</row>
    <row r="61" spans="1:156" ht="21.75" customHeight="1" x14ac:dyDescent="0.3">
      <c r="A61" s="215"/>
      <c r="B61" s="171" t="s">
        <v>164</v>
      </c>
      <c r="C61" s="171"/>
      <c r="D61" s="171"/>
      <c r="E61" s="171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</row>
    <row r="62" spans="1:156" s="46" customFormat="1" ht="21.75" customHeight="1" x14ac:dyDescent="0.35">
      <c r="A62" s="191"/>
      <c r="B62" s="66" t="s">
        <v>165</v>
      </c>
      <c r="C62" s="66"/>
      <c r="D62" s="66"/>
      <c r="E62" s="66"/>
      <c r="F62" s="52">
        <v>1</v>
      </c>
      <c r="G62" s="52">
        <f t="shared" ref="G62:K69" si="272">F62</f>
        <v>1</v>
      </c>
      <c r="H62" s="52">
        <f t="shared" si="272"/>
        <v>1</v>
      </c>
      <c r="I62" s="52">
        <f t="shared" si="272"/>
        <v>1</v>
      </c>
      <c r="J62" s="52">
        <f t="shared" si="272"/>
        <v>1</v>
      </c>
      <c r="K62" s="52">
        <f t="shared" si="272"/>
        <v>1</v>
      </c>
      <c r="L62" s="52">
        <f t="shared" ref="L62:L69" si="273">F62</f>
        <v>1</v>
      </c>
      <c r="M62" s="52">
        <f t="shared" ref="M62:M69" si="274">G62</f>
        <v>1</v>
      </c>
      <c r="N62" s="52">
        <f t="shared" ref="N62:N69" si="275">H62</f>
        <v>1</v>
      </c>
      <c r="O62" s="52">
        <f t="shared" ref="O62:O69" si="276">I62</f>
        <v>1</v>
      </c>
      <c r="P62" s="52">
        <f t="shared" ref="P62:P69" si="277">J62</f>
        <v>1</v>
      </c>
      <c r="Q62" s="52">
        <f t="shared" ref="Q62:Q70" si="278">L62</f>
        <v>1</v>
      </c>
      <c r="R62" s="52">
        <f t="shared" ref="R62:R70" si="279">M62</f>
        <v>1</v>
      </c>
      <c r="S62" s="52">
        <f t="shared" ref="S62:S70" si="280">N62</f>
        <v>1</v>
      </c>
      <c r="T62" s="52">
        <f t="shared" ref="T62:T70" si="281">O62</f>
        <v>1</v>
      </c>
      <c r="U62" s="52">
        <f t="shared" ref="U62:U70" si="282">P62</f>
        <v>1</v>
      </c>
      <c r="V62" s="52">
        <f t="shared" ref="V62:V69" si="283">Q62</f>
        <v>1</v>
      </c>
      <c r="W62" s="52">
        <f t="shared" ref="W62:W69" si="284">Q62</f>
        <v>1</v>
      </c>
      <c r="X62" s="52">
        <f t="shared" ref="X62:X70" si="285">R62</f>
        <v>1</v>
      </c>
      <c r="Y62" s="52">
        <f t="shared" ref="Y62:Y70" si="286">S62</f>
        <v>1</v>
      </c>
      <c r="Z62" s="52">
        <f t="shared" ref="Z62:Z70" si="287">T62</f>
        <v>1</v>
      </c>
      <c r="AA62" s="52">
        <f t="shared" ref="AA62:AA70" si="288">U62</f>
        <v>1</v>
      </c>
      <c r="AB62" s="52">
        <f t="shared" ref="AB62:AB71" si="289">V62</f>
        <v>1</v>
      </c>
      <c r="AC62" s="52">
        <f t="shared" ref="AC62:AC71" si="290">X62</f>
        <v>1</v>
      </c>
      <c r="AD62" s="52">
        <f t="shared" ref="AD62:AD71" si="291">Y62</f>
        <v>1</v>
      </c>
      <c r="AE62" s="52">
        <f t="shared" ref="AE62:AE71" si="292">Z62</f>
        <v>1</v>
      </c>
      <c r="AF62" s="52">
        <f t="shared" ref="AF62:AF71" si="293">AA62</f>
        <v>1</v>
      </c>
      <c r="AG62" s="52">
        <f t="shared" ref="AG62:AG71" si="294">AB62</f>
        <v>1</v>
      </c>
      <c r="AH62" s="52">
        <f t="shared" ref="AH62:AH71" si="295">AC62</f>
        <v>1</v>
      </c>
      <c r="AI62" s="52">
        <f t="shared" ref="AI62:AI71" si="296">AC62</f>
        <v>1</v>
      </c>
      <c r="AJ62" s="52">
        <f t="shared" ref="AJ62:AJ71" si="297">AD62</f>
        <v>1</v>
      </c>
      <c r="AK62" s="52">
        <f t="shared" ref="AK62:AK71" si="298">AE62</f>
        <v>1</v>
      </c>
      <c r="AL62" s="52">
        <f t="shared" ref="AL62:AL71" si="299">AF62</f>
        <v>1</v>
      </c>
      <c r="AM62" s="52">
        <f t="shared" ref="AM62:AM71" si="300">AG62</f>
        <v>1</v>
      </c>
      <c r="AN62" s="52">
        <f t="shared" ref="AN62:AN71" si="301">AH62</f>
        <v>1</v>
      </c>
      <c r="AO62" s="52">
        <f t="shared" ref="AO62:AO71" si="302">AJ62</f>
        <v>1</v>
      </c>
      <c r="AP62" s="52">
        <f t="shared" ref="AP62:AP71" si="303">AK62</f>
        <v>1</v>
      </c>
      <c r="AQ62" s="52">
        <f t="shared" ref="AQ62:AQ71" si="304">AL62</f>
        <v>1</v>
      </c>
      <c r="AR62" s="52">
        <f t="shared" ref="AR62:AR71" si="305">AM62</f>
        <v>1</v>
      </c>
      <c r="AS62" s="52">
        <f t="shared" ref="AS62:AS71" si="306">AN62</f>
        <v>1</v>
      </c>
      <c r="AT62" s="52">
        <f t="shared" ref="AT62:BM71" si="307">AO62</f>
        <v>1</v>
      </c>
      <c r="AU62" s="52">
        <f t="shared" si="307"/>
        <v>1</v>
      </c>
      <c r="AV62" s="52">
        <f t="shared" si="307"/>
        <v>1</v>
      </c>
      <c r="AW62" s="52">
        <f t="shared" si="307"/>
        <v>1</v>
      </c>
      <c r="AX62" s="52">
        <f t="shared" si="307"/>
        <v>1</v>
      </c>
      <c r="AY62" s="52">
        <f t="shared" si="307"/>
        <v>1</v>
      </c>
      <c r="AZ62" s="52">
        <f t="shared" si="307"/>
        <v>1</v>
      </c>
      <c r="BA62" s="52">
        <f t="shared" si="307"/>
        <v>1</v>
      </c>
      <c r="BB62" s="52">
        <f t="shared" si="307"/>
        <v>1</v>
      </c>
      <c r="BC62" s="52">
        <f t="shared" si="307"/>
        <v>1</v>
      </c>
      <c r="BD62" s="52">
        <f t="shared" si="307"/>
        <v>1</v>
      </c>
      <c r="BE62" s="52">
        <f t="shared" si="307"/>
        <v>1</v>
      </c>
      <c r="BF62" s="52">
        <f t="shared" si="307"/>
        <v>1</v>
      </c>
      <c r="BG62" s="52">
        <f t="shared" si="307"/>
        <v>1</v>
      </c>
      <c r="BH62" s="52">
        <f t="shared" si="307"/>
        <v>1</v>
      </c>
      <c r="BI62" s="52">
        <f t="shared" si="307"/>
        <v>1</v>
      </c>
      <c r="BJ62" s="52">
        <f t="shared" si="307"/>
        <v>1</v>
      </c>
      <c r="BK62" s="52">
        <f t="shared" si="307"/>
        <v>1</v>
      </c>
      <c r="BL62" s="52">
        <f t="shared" si="307"/>
        <v>1</v>
      </c>
      <c r="BM62" s="52">
        <f t="shared" si="307"/>
        <v>1</v>
      </c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57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7"/>
      <c r="EW62" s="47"/>
      <c r="EX62" s="47"/>
      <c r="EY62" s="47"/>
      <c r="EZ62" s="47"/>
    </row>
    <row r="63" spans="1:156" s="46" customFormat="1" ht="21.75" customHeight="1" x14ac:dyDescent="0.35">
      <c r="A63" s="191"/>
      <c r="B63" s="66" t="s">
        <v>166</v>
      </c>
      <c r="C63" s="66"/>
      <c r="D63" s="66"/>
      <c r="E63" s="66"/>
      <c r="F63" s="52">
        <v>1</v>
      </c>
      <c r="G63" s="52">
        <f t="shared" si="272"/>
        <v>1</v>
      </c>
      <c r="H63" s="52">
        <f t="shared" si="272"/>
        <v>1</v>
      </c>
      <c r="I63" s="52">
        <f t="shared" si="272"/>
        <v>1</v>
      </c>
      <c r="J63" s="52">
        <f t="shared" si="272"/>
        <v>1</v>
      </c>
      <c r="K63" s="52">
        <f t="shared" si="272"/>
        <v>1</v>
      </c>
      <c r="L63" s="52">
        <f t="shared" si="273"/>
        <v>1</v>
      </c>
      <c r="M63" s="52">
        <f t="shared" si="274"/>
        <v>1</v>
      </c>
      <c r="N63" s="52">
        <f t="shared" si="275"/>
        <v>1</v>
      </c>
      <c r="O63" s="52">
        <f t="shared" si="276"/>
        <v>1</v>
      </c>
      <c r="P63" s="52">
        <f t="shared" si="277"/>
        <v>1</v>
      </c>
      <c r="Q63" s="52">
        <f t="shared" si="278"/>
        <v>1</v>
      </c>
      <c r="R63" s="52">
        <f t="shared" si="279"/>
        <v>1</v>
      </c>
      <c r="S63" s="52">
        <f t="shared" si="280"/>
        <v>1</v>
      </c>
      <c r="T63" s="52">
        <f t="shared" si="281"/>
        <v>1</v>
      </c>
      <c r="U63" s="52">
        <f t="shared" si="282"/>
        <v>1</v>
      </c>
      <c r="V63" s="52">
        <f t="shared" si="283"/>
        <v>1</v>
      </c>
      <c r="W63" s="52">
        <f t="shared" si="284"/>
        <v>1</v>
      </c>
      <c r="X63" s="52">
        <f t="shared" si="285"/>
        <v>1</v>
      </c>
      <c r="Y63" s="52">
        <f t="shared" si="286"/>
        <v>1</v>
      </c>
      <c r="Z63" s="52">
        <f t="shared" si="287"/>
        <v>1</v>
      </c>
      <c r="AA63" s="52">
        <f t="shared" si="288"/>
        <v>1</v>
      </c>
      <c r="AB63" s="52">
        <f t="shared" si="289"/>
        <v>1</v>
      </c>
      <c r="AC63" s="52">
        <f t="shared" si="290"/>
        <v>1</v>
      </c>
      <c r="AD63" s="52">
        <f t="shared" si="291"/>
        <v>1</v>
      </c>
      <c r="AE63" s="52">
        <f t="shared" si="292"/>
        <v>1</v>
      </c>
      <c r="AF63" s="52">
        <f t="shared" si="293"/>
        <v>1</v>
      </c>
      <c r="AG63" s="52">
        <f t="shared" si="294"/>
        <v>1</v>
      </c>
      <c r="AH63" s="52">
        <f t="shared" si="295"/>
        <v>1</v>
      </c>
      <c r="AI63" s="52">
        <f t="shared" si="296"/>
        <v>1</v>
      </c>
      <c r="AJ63" s="52">
        <f t="shared" si="297"/>
        <v>1</v>
      </c>
      <c r="AK63" s="52">
        <f t="shared" si="298"/>
        <v>1</v>
      </c>
      <c r="AL63" s="52">
        <f t="shared" si="299"/>
        <v>1</v>
      </c>
      <c r="AM63" s="52">
        <f t="shared" si="300"/>
        <v>1</v>
      </c>
      <c r="AN63" s="52">
        <f t="shared" si="301"/>
        <v>1</v>
      </c>
      <c r="AO63" s="52">
        <f t="shared" si="302"/>
        <v>1</v>
      </c>
      <c r="AP63" s="52">
        <f t="shared" si="303"/>
        <v>1</v>
      </c>
      <c r="AQ63" s="52">
        <f t="shared" si="304"/>
        <v>1</v>
      </c>
      <c r="AR63" s="52">
        <f t="shared" si="305"/>
        <v>1</v>
      </c>
      <c r="AS63" s="52">
        <f t="shared" si="306"/>
        <v>1</v>
      </c>
      <c r="AT63" s="52">
        <f t="shared" si="307"/>
        <v>1</v>
      </c>
      <c r="AU63" s="52">
        <f t="shared" si="307"/>
        <v>1</v>
      </c>
      <c r="AV63" s="52">
        <f t="shared" si="307"/>
        <v>1</v>
      </c>
      <c r="AW63" s="52">
        <f t="shared" si="307"/>
        <v>1</v>
      </c>
      <c r="AX63" s="52">
        <f t="shared" si="307"/>
        <v>1</v>
      </c>
      <c r="AY63" s="52">
        <f t="shared" si="307"/>
        <v>1</v>
      </c>
      <c r="AZ63" s="52">
        <f t="shared" si="307"/>
        <v>1</v>
      </c>
      <c r="BA63" s="52">
        <f t="shared" si="307"/>
        <v>1</v>
      </c>
      <c r="BB63" s="52">
        <f t="shared" si="307"/>
        <v>1</v>
      </c>
      <c r="BC63" s="52">
        <f t="shared" si="307"/>
        <v>1</v>
      </c>
      <c r="BD63" s="52">
        <f t="shared" si="307"/>
        <v>1</v>
      </c>
      <c r="BE63" s="52">
        <f t="shared" si="307"/>
        <v>1</v>
      </c>
      <c r="BF63" s="52">
        <f t="shared" si="307"/>
        <v>1</v>
      </c>
      <c r="BG63" s="52">
        <f t="shared" si="307"/>
        <v>1</v>
      </c>
      <c r="BH63" s="52">
        <f t="shared" si="307"/>
        <v>1</v>
      </c>
      <c r="BI63" s="52">
        <f t="shared" si="307"/>
        <v>1</v>
      </c>
      <c r="BJ63" s="52">
        <f t="shared" si="307"/>
        <v>1</v>
      </c>
      <c r="BK63" s="52">
        <f t="shared" si="307"/>
        <v>1</v>
      </c>
      <c r="BL63" s="52">
        <f t="shared" si="307"/>
        <v>1</v>
      </c>
      <c r="BM63" s="52">
        <f t="shared" si="307"/>
        <v>1</v>
      </c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57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7"/>
      <c r="EW63" s="47"/>
      <c r="EX63" s="47"/>
      <c r="EY63" s="47"/>
      <c r="EZ63" s="47"/>
    </row>
    <row r="64" spans="1:156" s="46" customFormat="1" ht="21.75" customHeight="1" x14ac:dyDescent="0.35">
      <c r="A64" s="191"/>
      <c r="B64" s="66" t="s">
        <v>167</v>
      </c>
      <c r="C64" s="66"/>
      <c r="D64" s="66"/>
      <c r="E64" s="66"/>
      <c r="F64" s="52">
        <v>1</v>
      </c>
      <c r="G64" s="52">
        <f t="shared" si="272"/>
        <v>1</v>
      </c>
      <c r="H64" s="52">
        <f t="shared" si="272"/>
        <v>1</v>
      </c>
      <c r="I64" s="52">
        <f t="shared" si="272"/>
        <v>1</v>
      </c>
      <c r="J64" s="52">
        <f t="shared" si="272"/>
        <v>1</v>
      </c>
      <c r="K64" s="52">
        <f t="shared" si="272"/>
        <v>1</v>
      </c>
      <c r="L64" s="52">
        <f t="shared" si="273"/>
        <v>1</v>
      </c>
      <c r="M64" s="52">
        <f t="shared" si="274"/>
        <v>1</v>
      </c>
      <c r="N64" s="52">
        <f t="shared" si="275"/>
        <v>1</v>
      </c>
      <c r="O64" s="52">
        <f t="shared" si="276"/>
        <v>1</v>
      </c>
      <c r="P64" s="52">
        <f t="shared" si="277"/>
        <v>1</v>
      </c>
      <c r="Q64" s="52">
        <f t="shared" si="278"/>
        <v>1</v>
      </c>
      <c r="R64" s="52">
        <f t="shared" si="279"/>
        <v>1</v>
      </c>
      <c r="S64" s="52">
        <f t="shared" si="280"/>
        <v>1</v>
      </c>
      <c r="T64" s="52">
        <f t="shared" si="281"/>
        <v>1</v>
      </c>
      <c r="U64" s="52">
        <f t="shared" si="282"/>
        <v>1</v>
      </c>
      <c r="V64" s="52">
        <f t="shared" si="283"/>
        <v>1</v>
      </c>
      <c r="W64" s="52">
        <f t="shared" si="284"/>
        <v>1</v>
      </c>
      <c r="X64" s="52">
        <f t="shared" si="285"/>
        <v>1</v>
      </c>
      <c r="Y64" s="52">
        <f t="shared" si="286"/>
        <v>1</v>
      </c>
      <c r="Z64" s="52">
        <f t="shared" si="287"/>
        <v>1</v>
      </c>
      <c r="AA64" s="52">
        <f t="shared" si="288"/>
        <v>1</v>
      </c>
      <c r="AB64" s="52">
        <f t="shared" si="289"/>
        <v>1</v>
      </c>
      <c r="AC64" s="52">
        <f t="shared" si="290"/>
        <v>1</v>
      </c>
      <c r="AD64" s="52">
        <f t="shared" si="291"/>
        <v>1</v>
      </c>
      <c r="AE64" s="52">
        <f t="shared" si="292"/>
        <v>1</v>
      </c>
      <c r="AF64" s="52">
        <f t="shared" si="293"/>
        <v>1</v>
      </c>
      <c r="AG64" s="52">
        <f t="shared" si="294"/>
        <v>1</v>
      </c>
      <c r="AH64" s="52">
        <f t="shared" si="295"/>
        <v>1</v>
      </c>
      <c r="AI64" s="52">
        <f t="shared" si="296"/>
        <v>1</v>
      </c>
      <c r="AJ64" s="52">
        <f t="shared" si="297"/>
        <v>1</v>
      </c>
      <c r="AK64" s="52">
        <f t="shared" si="298"/>
        <v>1</v>
      </c>
      <c r="AL64" s="52">
        <f t="shared" si="299"/>
        <v>1</v>
      </c>
      <c r="AM64" s="52">
        <f t="shared" si="300"/>
        <v>1</v>
      </c>
      <c r="AN64" s="52">
        <f t="shared" si="301"/>
        <v>1</v>
      </c>
      <c r="AO64" s="52">
        <f t="shared" si="302"/>
        <v>1</v>
      </c>
      <c r="AP64" s="52">
        <f t="shared" si="303"/>
        <v>1</v>
      </c>
      <c r="AQ64" s="52">
        <f t="shared" si="304"/>
        <v>1</v>
      </c>
      <c r="AR64" s="52">
        <f t="shared" si="305"/>
        <v>1</v>
      </c>
      <c r="AS64" s="52">
        <f t="shared" si="306"/>
        <v>1</v>
      </c>
      <c r="AT64" s="52">
        <f t="shared" si="307"/>
        <v>1</v>
      </c>
      <c r="AU64" s="52">
        <f t="shared" si="307"/>
        <v>1</v>
      </c>
      <c r="AV64" s="52">
        <f t="shared" si="307"/>
        <v>1</v>
      </c>
      <c r="AW64" s="52">
        <f t="shared" si="307"/>
        <v>1</v>
      </c>
      <c r="AX64" s="52">
        <f t="shared" si="307"/>
        <v>1</v>
      </c>
      <c r="AY64" s="52">
        <f t="shared" si="307"/>
        <v>1</v>
      </c>
      <c r="AZ64" s="52">
        <f t="shared" si="307"/>
        <v>1</v>
      </c>
      <c r="BA64" s="52">
        <f t="shared" si="307"/>
        <v>1</v>
      </c>
      <c r="BB64" s="52">
        <f t="shared" si="307"/>
        <v>1</v>
      </c>
      <c r="BC64" s="52">
        <f t="shared" si="307"/>
        <v>1</v>
      </c>
      <c r="BD64" s="52">
        <f t="shared" si="307"/>
        <v>1</v>
      </c>
      <c r="BE64" s="52">
        <f t="shared" si="307"/>
        <v>1</v>
      </c>
      <c r="BF64" s="52">
        <f t="shared" si="307"/>
        <v>1</v>
      </c>
      <c r="BG64" s="52">
        <f t="shared" si="307"/>
        <v>1</v>
      </c>
      <c r="BH64" s="52">
        <f t="shared" si="307"/>
        <v>1</v>
      </c>
      <c r="BI64" s="52">
        <f t="shared" si="307"/>
        <v>1</v>
      </c>
      <c r="BJ64" s="52">
        <f t="shared" si="307"/>
        <v>1</v>
      </c>
      <c r="BK64" s="52">
        <f t="shared" si="307"/>
        <v>1</v>
      </c>
      <c r="BL64" s="52">
        <f t="shared" si="307"/>
        <v>1</v>
      </c>
      <c r="BM64" s="52">
        <f t="shared" si="307"/>
        <v>1</v>
      </c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57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7"/>
      <c r="EW64" s="47"/>
      <c r="EX64" s="47"/>
      <c r="EY64" s="47"/>
      <c r="EZ64" s="47"/>
    </row>
    <row r="65" spans="1:156" s="46" customFormat="1" ht="21.75" customHeight="1" x14ac:dyDescent="0.35">
      <c r="A65" s="191"/>
      <c r="B65" s="66" t="s">
        <v>168</v>
      </c>
      <c r="C65" s="66"/>
      <c r="D65" s="66"/>
      <c r="E65" s="66"/>
      <c r="F65" s="52">
        <v>1</v>
      </c>
      <c r="G65" s="52">
        <f t="shared" si="272"/>
        <v>1</v>
      </c>
      <c r="H65" s="52">
        <f t="shared" si="272"/>
        <v>1</v>
      </c>
      <c r="I65" s="52">
        <f t="shared" si="272"/>
        <v>1</v>
      </c>
      <c r="J65" s="52">
        <f t="shared" si="272"/>
        <v>1</v>
      </c>
      <c r="K65" s="52">
        <f t="shared" si="272"/>
        <v>1</v>
      </c>
      <c r="L65" s="52">
        <f t="shared" si="273"/>
        <v>1</v>
      </c>
      <c r="M65" s="52">
        <f t="shared" si="274"/>
        <v>1</v>
      </c>
      <c r="N65" s="52">
        <f t="shared" si="275"/>
        <v>1</v>
      </c>
      <c r="O65" s="52">
        <f t="shared" si="276"/>
        <v>1</v>
      </c>
      <c r="P65" s="52">
        <f t="shared" si="277"/>
        <v>1</v>
      </c>
      <c r="Q65" s="52">
        <f t="shared" si="278"/>
        <v>1</v>
      </c>
      <c r="R65" s="52">
        <f t="shared" si="279"/>
        <v>1</v>
      </c>
      <c r="S65" s="52">
        <f t="shared" si="280"/>
        <v>1</v>
      </c>
      <c r="T65" s="52">
        <f t="shared" si="281"/>
        <v>1</v>
      </c>
      <c r="U65" s="52">
        <f t="shared" si="282"/>
        <v>1</v>
      </c>
      <c r="V65" s="52">
        <f t="shared" si="283"/>
        <v>1</v>
      </c>
      <c r="W65" s="52">
        <f t="shared" si="284"/>
        <v>1</v>
      </c>
      <c r="X65" s="52">
        <f t="shared" si="285"/>
        <v>1</v>
      </c>
      <c r="Y65" s="52">
        <f t="shared" si="286"/>
        <v>1</v>
      </c>
      <c r="Z65" s="52">
        <f t="shared" si="287"/>
        <v>1</v>
      </c>
      <c r="AA65" s="52">
        <f t="shared" si="288"/>
        <v>1</v>
      </c>
      <c r="AB65" s="52">
        <f t="shared" si="289"/>
        <v>1</v>
      </c>
      <c r="AC65" s="52">
        <f t="shared" si="290"/>
        <v>1</v>
      </c>
      <c r="AD65" s="52">
        <f t="shared" si="291"/>
        <v>1</v>
      </c>
      <c r="AE65" s="52">
        <f t="shared" si="292"/>
        <v>1</v>
      </c>
      <c r="AF65" s="52">
        <f t="shared" si="293"/>
        <v>1</v>
      </c>
      <c r="AG65" s="52">
        <f t="shared" si="294"/>
        <v>1</v>
      </c>
      <c r="AH65" s="52">
        <f t="shared" si="295"/>
        <v>1</v>
      </c>
      <c r="AI65" s="52">
        <f t="shared" si="296"/>
        <v>1</v>
      </c>
      <c r="AJ65" s="52">
        <f t="shared" si="297"/>
        <v>1</v>
      </c>
      <c r="AK65" s="52">
        <f t="shared" si="298"/>
        <v>1</v>
      </c>
      <c r="AL65" s="52">
        <f t="shared" si="299"/>
        <v>1</v>
      </c>
      <c r="AM65" s="52">
        <f t="shared" si="300"/>
        <v>1</v>
      </c>
      <c r="AN65" s="52">
        <f t="shared" si="301"/>
        <v>1</v>
      </c>
      <c r="AO65" s="52">
        <f t="shared" si="302"/>
        <v>1</v>
      </c>
      <c r="AP65" s="52">
        <f t="shared" si="303"/>
        <v>1</v>
      </c>
      <c r="AQ65" s="52">
        <f t="shared" si="304"/>
        <v>1</v>
      </c>
      <c r="AR65" s="52">
        <f t="shared" si="305"/>
        <v>1</v>
      </c>
      <c r="AS65" s="52">
        <f t="shared" si="306"/>
        <v>1</v>
      </c>
      <c r="AT65" s="52">
        <f t="shared" si="307"/>
        <v>1</v>
      </c>
      <c r="AU65" s="52">
        <f t="shared" si="307"/>
        <v>1</v>
      </c>
      <c r="AV65" s="52">
        <f t="shared" si="307"/>
        <v>1</v>
      </c>
      <c r="AW65" s="52">
        <f t="shared" si="307"/>
        <v>1</v>
      </c>
      <c r="AX65" s="52">
        <f t="shared" si="307"/>
        <v>1</v>
      </c>
      <c r="AY65" s="52">
        <f t="shared" si="307"/>
        <v>1</v>
      </c>
      <c r="AZ65" s="52">
        <f t="shared" si="307"/>
        <v>1</v>
      </c>
      <c r="BA65" s="52">
        <f t="shared" si="307"/>
        <v>1</v>
      </c>
      <c r="BB65" s="52">
        <f t="shared" si="307"/>
        <v>1</v>
      </c>
      <c r="BC65" s="52">
        <f t="shared" si="307"/>
        <v>1</v>
      </c>
      <c r="BD65" s="52">
        <f t="shared" si="307"/>
        <v>1</v>
      </c>
      <c r="BE65" s="52">
        <f t="shared" si="307"/>
        <v>1</v>
      </c>
      <c r="BF65" s="52">
        <f t="shared" si="307"/>
        <v>1</v>
      </c>
      <c r="BG65" s="52">
        <f t="shared" si="307"/>
        <v>1</v>
      </c>
      <c r="BH65" s="52">
        <f t="shared" si="307"/>
        <v>1</v>
      </c>
      <c r="BI65" s="52">
        <f t="shared" si="307"/>
        <v>1</v>
      </c>
      <c r="BJ65" s="52">
        <f t="shared" si="307"/>
        <v>1</v>
      </c>
      <c r="BK65" s="52">
        <f t="shared" si="307"/>
        <v>1</v>
      </c>
      <c r="BL65" s="52">
        <f t="shared" si="307"/>
        <v>1</v>
      </c>
      <c r="BM65" s="52">
        <f t="shared" si="307"/>
        <v>1</v>
      </c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57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7"/>
      <c r="EW65" s="47"/>
      <c r="EX65" s="47"/>
      <c r="EY65" s="47"/>
      <c r="EZ65" s="47"/>
    </row>
    <row r="66" spans="1:156" s="46" customFormat="1" ht="21.75" customHeight="1" x14ac:dyDescent="0.35">
      <c r="A66" s="191"/>
      <c r="B66" s="66" t="s">
        <v>169</v>
      </c>
      <c r="C66" s="66"/>
      <c r="D66" s="66"/>
      <c r="E66" s="66"/>
      <c r="F66" s="52">
        <v>1</v>
      </c>
      <c r="G66" s="52">
        <f t="shared" si="272"/>
        <v>1</v>
      </c>
      <c r="H66" s="52">
        <f t="shared" si="272"/>
        <v>1</v>
      </c>
      <c r="I66" s="52">
        <f t="shared" si="272"/>
        <v>1</v>
      </c>
      <c r="J66" s="52">
        <f t="shared" si="272"/>
        <v>1</v>
      </c>
      <c r="K66" s="52">
        <f t="shared" si="272"/>
        <v>1</v>
      </c>
      <c r="L66" s="52">
        <f t="shared" si="273"/>
        <v>1</v>
      </c>
      <c r="M66" s="52">
        <f t="shared" si="274"/>
        <v>1</v>
      </c>
      <c r="N66" s="52">
        <f t="shared" si="275"/>
        <v>1</v>
      </c>
      <c r="O66" s="52">
        <f t="shared" si="276"/>
        <v>1</v>
      </c>
      <c r="P66" s="52">
        <f t="shared" si="277"/>
        <v>1</v>
      </c>
      <c r="Q66" s="52">
        <f t="shared" si="278"/>
        <v>1</v>
      </c>
      <c r="R66" s="52">
        <f t="shared" si="279"/>
        <v>1</v>
      </c>
      <c r="S66" s="52">
        <f t="shared" si="280"/>
        <v>1</v>
      </c>
      <c r="T66" s="52">
        <f t="shared" si="281"/>
        <v>1</v>
      </c>
      <c r="U66" s="52">
        <f t="shared" si="282"/>
        <v>1</v>
      </c>
      <c r="V66" s="52">
        <f t="shared" si="283"/>
        <v>1</v>
      </c>
      <c r="W66" s="52">
        <f t="shared" si="284"/>
        <v>1</v>
      </c>
      <c r="X66" s="52">
        <f t="shared" si="285"/>
        <v>1</v>
      </c>
      <c r="Y66" s="52">
        <f t="shared" si="286"/>
        <v>1</v>
      </c>
      <c r="Z66" s="52">
        <f t="shared" si="287"/>
        <v>1</v>
      </c>
      <c r="AA66" s="52">
        <f t="shared" si="288"/>
        <v>1</v>
      </c>
      <c r="AB66" s="52">
        <f t="shared" si="289"/>
        <v>1</v>
      </c>
      <c r="AC66" s="52">
        <f t="shared" si="290"/>
        <v>1</v>
      </c>
      <c r="AD66" s="52">
        <f t="shared" si="291"/>
        <v>1</v>
      </c>
      <c r="AE66" s="52">
        <f t="shared" si="292"/>
        <v>1</v>
      </c>
      <c r="AF66" s="52">
        <f t="shared" si="293"/>
        <v>1</v>
      </c>
      <c r="AG66" s="52">
        <f t="shared" si="294"/>
        <v>1</v>
      </c>
      <c r="AH66" s="52">
        <f t="shared" si="295"/>
        <v>1</v>
      </c>
      <c r="AI66" s="52">
        <f t="shared" si="296"/>
        <v>1</v>
      </c>
      <c r="AJ66" s="52">
        <f t="shared" si="297"/>
        <v>1</v>
      </c>
      <c r="AK66" s="52">
        <f t="shared" si="298"/>
        <v>1</v>
      </c>
      <c r="AL66" s="52">
        <f t="shared" si="299"/>
        <v>1</v>
      </c>
      <c r="AM66" s="52">
        <f t="shared" si="300"/>
        <v>1</v>
      </c>
      <c r="AN66" s="52">
        <f t="shared" si="301"/>
        <v>1</v>
      </c>
      <c r="AO66" s="52">
        <f t="shared" si="302"/>
        <v>1</v>
      </c>
      <c r="AP66" s="52">
        <f t="shared" si="303"/>
        <v>1</v>
      </c>
      <c r="AQ66" s="52">
        <f t="shared" si="304"/>
        <v>1</v>
      </c>
      <c r="AR66" s="52">
        <f t="shared" si="305"/>
        <v>1</v>
      </c>
      <c r="AS66" s="52">
        <f t="shared" si="306"/>
        <v>1</v>
      </c>
      <c r="AT66" s="52">
        <f t="shared" si="307"/>
        <v>1</v>
      </c>
      <c r="AU66" s="52">
        <f t="shared" si="307"/>
        <v>1</v>
      </c>
      <c r="AV66" s="52">
        <f t="shared" si="307"/>
        <v>1</v>
      </c>
      <c r="AW66" s="52">
        <f t="shared" si="307"/>
        <v>1</v>
      </c>
      <c r="AX66" s="52">
        <f t="shared" si="307"/>
        <v>1</v>
      </c>
      <c r="AY66" s="52">
        <f t="shared" si="307"/>
        <v>1</v>
      </c>
      <c r="AZ66" s="52">
        <f t="shared" si="307"/>
        <v>1</v>
      </c>
      <c r="BA66" s="52">
        <f t="shared" si="307"/>
        <v>1</v>
      </c>
      <c r="BB66" s="52">
        <f t="shared" si="307"/>
        <v>1</v>
      </c>
      <c r="BC66" s="52">
        <f t="shared" si="307"/>
        <v>1</v>
      </c>
      <c r="BD66" s="52">
        <f t="shared" si="307"/>
        <v>1</v>
      </c>
      <c r="BE66" s="52">
        <f t="shared" si="307"/>
        <v>1</v>
      </c>
      <c r="BF66" s="52">
        <f t="shared" si="307"/>
        <v>1</v>
      </c>
      <c r="BG66" s="52">
        <f t="shared" si="307"/>
        <v>1</v>
      </c>
      <c r="BH66" s="52">
        <f t="shared" si="307"/>
        <v>1</v>
      </c>
      <c r="BI66" s="52">
        <f t="shared" si="307"/>
        <v>1</v>
      </c>
      <c r="BJ66" s="52">
        <f t="shared" si="307"/>
        <v>1</v>
      </c>
      <c r="BK66" s="52">
        <f t="shared" si="307"/>
        <v>1</v>
      </c>
      <c r="BL66" s="52">
        <f t="shared" si="307"/>
        <v>1</v>
      </c>
      <c r="BM66" s="52">
        <f t="shared" si="307"/>
        <v>1</v>
      </c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57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7"/>
      <c r="EW66" s="47"/>
      <c r="EX66" s="47"/>
      <c r="EY66" s="47"/>
      <c r="EZ66" s="47"/>
    </row>
    <row r="67" spans="1:156" s="46" customFormat="1" ht="21.75" customHeight="1" x14ac:dyDescent="0.35">
      <c r="A67" s="191"/>
      <c r="B67" s="66" t="s">
        <v>170</v>
      </c>
      <c r="C67" s="66"/>
      <c r="D67" s="66"/>
      <c r="E67" s="66"/>
      <c r="F67" s="52">
        <v>1</v>
      </c>
      <c r="G67" s="52">
        <f t="shared" si="272"/>
        <v>1</v>
      </c>
      <c r="H67" s="52">
        <f t="shared" si="272"/>
        <v>1</v>
      </c>
      <c r="I67" s="52">
        <f t="shared" si="272"/>
        <v>1</v>
      </c>
      <c r="J67" s="52">
        <f t="shared" si="272"/>
        <v>1</v>
      </c>
      <c r="K67" s="52">
        <f t="shared" si="272"/>
        <v>1</v>
      </c>
      <c r="L67" s="52">
        <f t="shared" si="273"/>
        <v>1</v>
      </c>
      <c r="M67" s="52">
        <f t="shared" si="274"/>
        <v>1</v>
      </c>
      <c r="N67" s="52">
        <f t="shared" si="275"/>
        <v>1</v>
      </c>
      <c r="O67" s="52">
        <f t="shared" si="276"/>
        <v>1</v>
      </c>
      <c r="P67" s="52">
        <f t="shared" si="277"/>
        <v>1</v>
      </c>
      <c r="Q67" s="52">
        <f t="shared" si="278"/>
        <v>1</v>
      </c>
      <c r="R67" s="52">
        <f t="shared" si="279"/>
        <v>1</v>
      </c>
      <c r="S67" s="52">
        <f t="shared" si="280"/>
        <v>1</v>
      </c>
      <c r="T67" s="52">
        <f t="shared" si="281"/>
        <v>1</v>
      </c>
      <c r="U67" s="52">
        <f t="shared" si="282"/>
        <v>1</v>
      </c>
      <c r="V67" s="52">
        <f t="shared" si="283"/>
        <v>1</v>
      </c>
      <c r="W67" s="52">
        <f t="shared" si="284"/>
        <v>1</v>
      </c>
      <c r="X67" s="52">
        <f t="shared" si="285"/>
        <v>1</v>
      </c>
      <c r="Y67" s="52">
        <f t="shared" si="286"/>
        <v>1</v>
      </c>
      <c r="Z67" s="52">
        <f t="shared" si="287"/>
        <v>1</v>
      </c>
      <c r="AA67" s="52">
        <f t="shared" si="288"/>
        <v>1</v>
      </c>
      <c r="AB67" s="52">
        <f t="shared" si="289"/>
        <v>1</v>
      </c>
      <c r="AC67" s="52">
        <f t="shared" si="290"/>
        <v>1</v>
      </c>
      <c r="AD67" s="52">
        <f t="shared" si="291"/>
        <v>1</v>
      </c>
      <c r="AE67" s="52">
        <f t="shared" si="292"/>
        <v>1</v>
      </c>
      <c r="AF67" s="52">
        <f t="shared" si="293"/>
        <v>1</v>
      </c>
      <c r="AG67" s="52">
        <f t="shared" si="294"/>
        <v>1</v>
      </c>
      <c r="AH67" s="52">
        <f t="shared" si="295"/>
        <v>1</v>
      </c>
      <c r="AI67" s="52">
        <f t="shared" si="296"/>
        <v>1</v>
      </c>
      <c r="AJ67" s="52">
        <f t="shared" si="297"/>
        <v>1</v>
      </c>
      <c r="AK67" s="52">
        <f t="shared" si="298"/>
        <v>1</v>
      </c>
      <c r="AL67" s="52">
        <f t="shared" si="299"/>
        <v>1</v>
      </c>
      <c r="AM67" s="52">
        <f t="shared" si="300"/>
        <v>1</v>
      </c>
      <c r="AN67" s="52">
        <f t="shared" si="301"/>
        <v>1</v>
      </c>
      <c r="AO67" s="52">
        <f t="shared" si="302"/>
        <v>1</v>
      </c>
      <c r="AP67" s="52">
        <f t="shared" si="303"/>
        <v>1</v>
      </c>
      <c r="AQ67" s="52">
        <f t="shared" si="304"/>
        <v>1</v>
      </c>
      <c r="AR67" s="52">
        <f t="shared" si="305"/>
        <v>1</v>
      </c>
      <c r="AS67" s="52">
        <f t="shared" si="306"/>
        <v>1</v>
      </c>
      <c r="AT67" s="52">
        <f t="shared" si="307"/>
        <v>1</v>
      </c>
      <c r="AU67" s="52">
        <f t="shared" si="307"/>
        <v>1</v>
      </c>
      <c r="AV67" s="52">
        <f t="shared" si="307"/>
        <v>1</v>
      </c>
      <c r="AW67" s="52">
        <f t="shared" si="307"/>
        <v>1</v>
      </c>
      <c r="AX67" s="52">
        <f t="shared" si="307"/>
        <v>1</v>
      </c>
      <c r="AY67" s="52">
        <f t="shared" si="307"/>
        <v>1</v>
      </c>
      <c r="AZ67" s="52">
        <f t="shared" si="307"/>
        <v>1</v>
      </c>
      <c r="BA67" s="52">
        <f t="shared" si="307"/>
        <v>1</v>
      </c>
      <c r="BB67" s="52">
        <f t="shared" si="307"/>
        <v>1</v>
      </c>
      <c r="BC67" s="52">
        <f t="shared" si="307"/>
        <v>1</v>
      </c>
      <c r="BD67" s="52">
        <f t="shared" si="307"/>
        <v>1</v>
      </c>
      <c r="BE67" s="52">
        <f t="shared" si="307"/>
        <v>1</v>
      </c>
      <c r="BF67" s="52">
        <f t="shared" si="307"/>
        <v>1</v>
      </c>
      <c r="BG67" s="52">
        <f t="shared" si="307"/>
        <v>1</v>
      </c>
      <c r="BH67" s="52">
        <f t="shared" si="307"/>
        <v>1</v>
      </c>
      <c r="BI67" s="52">
        <f t="shared" si="307"/>
        <v>1</v>
      </c>
      <c r="BJ67" s="52">
        <f t="shared" si="307"/>
        <v>1</v>
      </c>
      <c r="BK67" s="52">
        <f t="shared" si="307"/>
        <v>1</v>
      </c>
      <c r="BL67" s="52">
        <f t="shared" si="307"/>
        <v>1</v>
      </c>
      <c r="BM67" s="52">
        <f t="shared" si="307"/>
        <v>1</v>
      </c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57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7"/>
      <c r="EW67" s="47"/>
      <c r="EX67" s="47"/>
      <c r="EY67" s="47"/>
      <c r="EZ67" s="47"/>
    </row>
    <row r="68" spans="1:156" s="46" customFormat="1" ht="21.75" customHeight="1" x14ac:dyDescent="0.35">
      <c r="A68" s="191"/>
      <c r="B68" s="66" t="s">
        <v>171</v>
      </c>
      <c r="C68" s="66"/>
      <c r="D68" s="66"/>
      <c r="E68" s="66"/>
      <c r="F68" s="52">
        <v>1</v>
      </c>
      <c r="G68" s="52">
        <f t="shared" si="272"/>
        <v>1</v>
      </c>
      <c r="H68" s="52">
        <f t="shared" si="272"/>
        <v>1</v>
      </c>
      <c r="I68" s="52">
        <f t="shared" si="272"/>
        <v>1</v>
      </c>
      <c r="J68" s="52">
        <f t="shared" si="272"/>
        <v>1</v>
      </c>
      <c r="K68" s="52">
        <f t="shared" si="272"/>
        <v>1</v>
      </c>
      <c r="L68" s="52">
        <f t="shared" si="273"/>
        <v>1</v>
      </c>
      <c r="M68" s="52">
        <f t="shared" si="274"/>
        <v>1</v>
      </c>
      <c r="N68" s="52">
        <f t="shared" si="275"/>
        <v>1</v>
      </c>
      <c r="O68" s="52">
        <f t="shared" si="276"/>
        <v>1</v>
      </c>
      <c r="P68" s="52">
        <f t="shared" si="277"/>
        <v>1</v>
      </c>
      <c r="Q68" s="52">
        <f t="shared" si="278"/>
        <v>1</v>
      </c>
      <c r="R68" s="52">
        <f t="shared" si="279"/>
        <v>1</v>
      </c>
      <c r="S68" s="52">
        <f t="shared" si="280"/>
        <v>1</v>
      </c>
      <c r="T68" s="52">
        <f t="shared" si="281"/>
        <v>1</v>
      </c>
      <c r="U68" s="52">
        <f t="shared" si="282"/>
        <v>1</v>
      </c>
      <c r="V68" s="52">
        <f t="shared" si="283"/>
        <v>1</v>
      </c>
      <c r="W68" s="52">
        <f t="shared" si="284"/>
        <v>1</v>
      </c>
      <c r="X68" s="52">
        <f t="shared" si="285"/>
        <v>1</v>
      </c>
      <c r="Y68" s="52">
        <f t="shared" si="286"/>
        <v>1</v>
      </c>
      <c r="Z68" s="52">
        <f t="shared" si="287"/>
        <v>1</v>
      </c>
      <c r="AA68" s="52">
        <f t="shared" si="288"/>
        <v>1</v>
      </c>
      <c r="AB68" s="52">
        <f t="shared" si="289"/>
        <v>1</v>
      </c>
      <c r="AC68" s="52">
        <f t="shared" si="290"/>
        <v>1</v>
      </c>
      <c r="AD68" s="52">
        <f t="shared" si="291"/>
        <v>1</v>
      </c>
      <c r="AE68" s="52">
        <f t="shared" si="292"/>
        <v>1</v>
      </c>
      <c r="AF68" s="52">
        <f t="shared" si="293"/>
        <v>1</v>
      </c>
      <c r="AG68" s="52">
        <f t="shared" si="294"/>
        <v>1</v>
      </c>
      <c r="AH68" s="52">
        <f t="shared" si="295"/>
        <v>1</v>
      </c>
      <c r="AI68" s="52">
        <f t="shared" si="296"/>
        <v>1</v>
      </c>
      <c r="AJ68" s="52">
        <f t="shared" si="297"/>
        <v>1</v>
      </c>
      <c r="AK68" s="52">
        <f t="shared" si="298"/>
        <v>1</v>
      </c>
      <c r="AL68" s="52">
        <f t="shared" si="299"/>
        <v>1</v>
      </c>
      <c r="AM68" s="52">
        <f t="shared" si="300"/>
        <v>1</v>
      </c>
      <c r="AN68" s="52">
        <f t="shared" si="301"/>
        <v>1</v>
      </c>
      <c r="AO68" s="52">
        <f t="shared" si="302"/>
        <v>1</v>
      </c>
      <c r="AP68" s="52">
        <f t="shared" si="303"/>
        <v>1</v>
      </c>
      <c r="AQ68" s="52">
        <f t="shared" si="304"/>
        <v>1</v>
      </c>
      <c r="AR68" s="52">
        <f t="shared" si="305"/>
        <v>1</v>
      </c>
      <c r="AS68" s="52">
        <f t="shared" si="306"/>
        <v>1</v>
      </c>
      <c r="AT68" s="52">
        <f t="shared" si="307"/>
        <v>1</v>
      </c>
      <c r="AU68" s="52">
        <f t="shared" si="307"/>
        <v>1</v>
      </c>
      <c r="AV68" s="52">
        <f t="shared" si="307"/>
        <v>1</v>
      </c>
      <c r="AW68" s="52">
        <f t="shared" si="307"/>
        <v>1</v>
      </c>
      <c r="AX68" s="52">
        <f t="shared" si="307"/>
        <v>1</v>
      </c>
      <c r="AY68" s="52">
        <f t="shared" si="307"/>
        <v>1</v>
      </c>
      <c r="AZ68" s="52">
        <f t="shared" si="307"/>
        <v>1</v>
      </c>
      <c r="BA68" s="52">
        <f t="shared" si="307"/>
        <v>1</v>
      </c>
      <c r="BB68" s="52">
        <f t="shared" si="307"/>
        <v>1</v>
      </c>
      <c r="BC68" s="52">
        <f t="shared" si="307"/>
        <v>1</v>
      </c>
      <c r="BD68" s="52">
        <f t="shared" si="307"/>
        <v>1</v>
      </c>
      <c r="BE68" s="52">
        <f t="shared" si="307"/>
        <v>1</v>
      </c>
      <c r="BF68" s="52">
        <f t="shared" si="307"/>
        <v>1</v>
      </c>
      <c r="BG68" s="52">
        <f t="shared" si="307"/>
        <v>1</v>
      </c>
      <c r="BH68" s="52">
        <f t="shared" si="307"/>
        <v>1</v>
      </c>
      <c r="BI68" s="52">
        <f t="shared" si="307"/>
        <v>1</v>
      </c>
      <c r="BJ68" s="52">
        <f t="shared" si="307"/>
        <v>1</v>
      </c>
      <c r="BK68" s="52">
        <f t="shared" si="307"/>
        <v>1</v>
      </c>
      <c r="BL68" s="52">
        <f t="shared" si="307"/>
        <v>1</v>
      </c>
      <c r="BM68" s="52">
        <f t="shared" si="307"/>
        <v>1</v>
      </c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57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7"/>
      <c r="EW68" s="47"/>
      <c r="EX68" s="47"/>
      <c r="EY68" s="47"/>
      <c r="EZ68" s="47"/>
    </row>
    <row r="69" spans="1:156" s="46" customFormat="1" ht="21.75" customHeight="1" x14ac:dyDescent="0.35">
      <c r="A69" s="191"/>
      <c r="B69" s="66" t="s">
        <v>172</v>
      </c>
      <c r="C69" s="66"/>
      <c r="D69" s="66"/>
      <c r="E69" s="66"/>
      <c r="F69" s="52">
        <v>1</v>
      </c>
      <c r="G69" s="52">
        <f t="shared" si="272"/>
        <v>1</v>
      </c>
      <c r="H69" s="52">
        <f t="shared" si="272"/>
        <v>1</v>
      </c>
      <c r="I69" s="52">
        <f t="shared" si="272"/>
        <v>1</v>
      </c>
      <c r="J69" s="52">
        <f t="shared" si="272"/>
        <v>1</v>
      </c>
      <c r="K69" s="52">
        <f t="shared" si="272"/>
        <v>1</v>
      </c>
      <c r="L69" s="52">
        <f t="shared" si="273"/>
        <v>1</v>
      </c>
      <c r="M69" s="52">
        <f t="shared" si="274"/>
        <v>1</v>
      </c>
      <c r="N69" s="52">
        <f t="shared" si="275"/>
        <v>1</v>
      </c>
      <c r="O69" s="52">
        <f t="shared" si="276"/>
        <v>1</v>
      </c>
      <c r="P69" s="52">
        <f t="shared" si="277"/>
        <v>1</v>
      </c>
      <c r="Q69" s="52">
        <f t="shared" si="278"/>
        <v>1</v>
      </c>
      <c r="R69" s="52">
        <f t="shared" si="279"/>
        <v>1</v>
      </c>
      <c r="S69" s="52">
        <f t="shared" si="280"/>
        <v>1</v>
      </c>
      <c r="T69" s="52">
        <f t="shared" si="281"/>
        <v>1</v>
      </c>
      <c r="U69" s="52">
        <f t="shared" si="282"/>
        <v>1</v>
      </c>
      <c r="V69" s="52">
        <f t="shared" si="283"/>
        <v>1</v>
      </c>
      <c r="W69" s="52">
        <f t="shared" si="284"/>
        <v>1</v>
      </c>
      <c r="X69" s="52">
        <f t="shared" si="285"/>
        <v>1</v>
      </c>
      <c r="Y69" s="52">
        <f t="shared" si="286"/>
        <v>1</v>
      </c>
      <c r="Z69" s="52">
        <f t="shared" si="287"/>
        <v>1</v>
      </c>
      <c r="AA69" s="52">
        <f t="shared" si="288"/>
        <v>1</v>
      </c>
      <c r="AB69" s="52">
        <f t="shared" si="289"/>
        <v>1</v>
      </c>
      <c r="AC69" s="52">
        <f t="shared" si="290"/>
        <v>1</v>
      </c>
      <c r="AD69" s="52">
        <f t="shared" si="291"/>
        <v>1</v>
      </c>
      <c r="AE69" s="52">
        <f t="shared" si="292"/>
        <v>1</v>
      </c>
      <c r="AF69" s="52">
        <f t="shared" si="293"/>
        <v>1</v>
      </c>
      <c r="AG69" s="52">
        <f t="shared" si="294"/>
        <v>1</v>
      </c>
      <c r="AH69" s="52">
        <f t="shared" si="295"/>
        <v>1</v>
      </c>
      <c r="AI69" s="52">
        <f t="shared" si="296"/>
        <v>1</v>
      </c>
      <c r="AJ69" s="52">
        <f t="shared" si="297"/>
        <v>1</v>
      </c>
      <c r="AK69" s="52">
        <f t="shared" si="298"/>
        <v>1</v>
      </c>
      <c r="AL69" s="52">
        <f t="shared" si="299"/>
        <v>1</v>
      </c>
      <c r="AM69" s="52">
        <f t="shared" si="300"/>
        <v>1</v>
      </c>
      <c r="AN69" s="52">
        <f t="shared" si="301"/>
        <v>1</v>
      </c>
      <c r="AO69" s="52">
        <f t="shared" si="302"/>
        <v>1</v>
      </c>
      <c r="AP69" s="52">
        <f t="shared" si="303"/>
        <v>1</v>
      </c>
      <c r="AQ69" s="52">
        <f t="shared" si="304"/>
        <v>1</v>
      </c>
      <c r="AR69" s="52">
        <f t="shared" si="305"/>
        <v>1</v>
      </c>
      <c r="AS69" s="52">
        <f t="shared" si="306"/>
        <v>1</v>
      </c>
      <c r="AT69" s="52">
        <f t="shared" si="307"/>
        <v>1</v>
      </c>
      <c r="AU69" s="52">
        <f t="shared" si="307"/>
        <v>1</v>
      </c>
      <c r="AV69" s="52">
        <f t="shared" si="307"/>
        <v>1</v>
      </c>
      <c r="AW69" s="52">
        <f t="shared" si="307"/>
        <v>1</v>
      </c>
      <c r="AX69" s="52">
        <f t="shared" si="307"/>
        <v>1</v>
      </c>
      <c r="AY69" s="52">
        <f t="shared" si="307"/>
        <v>1</v>
      </c>
      <c r="AZ69" s="52">
        <f t="shared" si="307"/>
        <v>1</v>
      </c>
      <c r="BA69" s="52">
        <f t="shared" si="307"/>
        <v>1</v>
      </c>
      <c r="BB69" s="52">
        <f t="shared" si="307"/>
        <v>1</v>
      </c>
      <c r="BC69" s="52">
        <f t="shared" si="307"/>
        <v>1</v>
      </c>
      <c r="BD69" s="52">
        <f t="shared" si="307"/>
        <v>1</v>
      </c>
      <c r="BE69" s="52">
        <f t="shared" si="307"/>
        <v>1</v>
      </c>
      <c r="BF69" s="52">
        <f t="shared" si="307"/>
        <v>1</v>
      </c>
      <c r="BG69" s="52">
        <f t="shared" si="307"/>
        <v>1</v>
      </c>
      <c r="BH69" s="52">
        <f t="shared" si="307"/>
        <v>1</v>
      </c>
      <c r="BI69" s="52">
        <f t="shared" si="307"/>
        <v>1</v>
      </c>
      <c r="BJ69" s="52">
        <f t="shared" si="307"/>
        <v>1</v>
      </c>
      <c r="BK69" s="52">
        <f t="shared" si="307"/>
        <v>1</v>
      </c>
      <c r="BL69" s="52">
        <f t="shared" si="307"/>
        <v>1</v>
      </c>
      <c r="BM69" s="52">
        <f t="shared" si="307"/>
        <v>1</v>
      </c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57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7"/>
      <c r="EW69" s="47"/>
      <c r="EX69" s="47"/>
      <c r="EY69" s="47"/>
      <c r="EZ69" s="47"/>
    </row>
    <row r="70" spans="1:156" s="46" customFormat="1" ht="21.75" customHeight="1" x14ac:dyDescent="0.35">
      <c r="A70" s="191"/>
      <c r="B70" s="186" t="s">
        <v>187</v>
      </c>
      <c r="C70" s="186"/>
      <c r="D70" s="186"/>
      <c r="E70" s="186"/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f t="shared" si="278"/>
        <v>0</v>
      </c>
      <c r="R70" s="52">
        <f t="shared" si="279"/>
        <v>0</v>
      </c>
      <c r="S70" s="52">
        <f t="shared" si="280"/>
        <v>0</v>
      </c>
      <c r="T70" s="52">
        <f t="shared" si="281"/>
        <v>0</v>
      </c>
      <c r="U70" s="52">
        <f t="shared" si="282"/>
        <v>0</v>
      </c>
      <c r="V70" s="52">
        <v>600</v>
      </c>
      <c r="W70" s="52"/>
      <c r="X70" s="52">
        <f t="shared" si="285"/>
        <v>0</v>
      </c>
      <c r="Y70" s="52">
        <f t="shared" si="286"/>
        <v>0</v>
      </c>
      <c r="Z70" s="52">
        <f t="shared" si="287"/>
        <v>0</v>
      </c>
      <c r="AA70" s="52">
        <f t="shared" si="288"/>
        <v>0</v>
      </c>
      <c r="AB70" s="52">
        <f t="shared" si="289"/>
        <v>600</v>
      </c>
      <c r="AC70" s="52">
        <f t="shared" si="290"/>
        <v>0</v>
      </c>
      <c r="AD70" s="52">
        <f t="shared" si="291"/>
        <v>0</v>
      </c>
      <c r="AE70" s="52">
        <f t="shared" si="292"/>
        <v>0</v>
      </c>
      <c r="AF70" s="52">
        <f t="shared" si="293"/>
        <v>0</v>
      </c>
      <c r="AG70" s="52">
        <f t="shared" si="294"/>
        <v>600</v>
      </c>
      <c r="AH70" s="52">
        <f t="shared" si="295"/>
        <v>0</v>
      </c>
      <c r="AI70" s="52">
        <f t="shared" si="296"/>
        <v>0</v>
      </c>
      <c r="AJ70" s="52">
        <f t="shared" si="297"/>
        <v>0</v>
      </c>
      <c r="AK70" s="52">
        <f t="shared" si="298"/>
        <v>0</v>
      </c>
      <c r="AL70" s="52">
        <f t="shared" si="299"/>
        <v>0</v>
      </c>
      <c r="AM70" s="52">
        <f t="shared" si="300"/>
        <v>600</v>
      </c>
      <c r="AN70" s="52">
        <f t="shared" si="301"/>
        <v>0</v>
      </c>
      <c r="AO70" s="52">
        <f t="shared" si="302"/>
        <v>0</v>
      </c>
      <c r="AP70" s="52">
        <f t="shared" si="303"/>
        <v>0</v>
      </c>
      <c r="AQ70" s="52">
        <f t="shared" si="304"/>
        <v>0</v>
      </c>
      <c r="AR70" s="52">
        <f t="shared" si="305"/>
        <v>600</v>
      </c>
      <c r="AS70" s="52">
        <f t="shared" si="306"/>
        <v>0</v>
      </c>
      <c r="AT70" s="52">
        <f t="shared" si="307"/>
        <v>0</v>
      </c>
      <c r="AU70" s="52">
        <f t="shared" si="307"/>
        <v>0</v>
      </c>
      <c r="AV70" s="52">
        <f t="shared" si="307"/>
        <v>0</v>
      </c>
      <c r="AW70" s="52">
        <f t="shared" si="307"/>
        <v>600</v>
      </c>
      <c r="AX70" s="52">
        <f t="shared" si="307"/>
        <v>0</v>
      </c>
      <c r="AY70" s="52">
        <f t="shared" si="307"/>
        <v>0</v>
      </c>
      <c r="AZ70" s="52">
        <f t="shared" si="307"/>
        <v>0</v>
      </c>
      <c r="BA70" s="52">
        <f t="shared" si="307"/>
        <v>0</v>
      </c>
      <c r="BB70" s="52">
        <f t="shared" si="307"/>
        <v>600</v>
      </c>
      <c r="BC70" s="52">
        <f t="shared" si="307"/>
        <v>0</v>
      </c>
      <c r="BD70" s="52">
        <f t="shared" si="307"/>
        <v>0</v>
      </c>
      <c r="BE70" s="52">
        <f t="shared" si="307"/>
        <v>0</v>
      </c>
      <c r="BF70" s="52">
        <f t="shared" si="307"/>
        <v>0</v>
      </c>
      <c r="BG70" s="52">
        <f t="shared" si="307"/>
        <v>600</v>
      </c>
      <c r="BH70" s="52">
        <f t="shared" si="307"/>
        <v>0</v>
      </c>
      <c r="BI70" s="52">
        <f t="shared" si="307"/>
        <v>0</v>
      </c>
      <c r="BJ70" s="52">
        <f t="shared" si="307"/>
        <v>0</v>
      </c>
      <c r="BK70" s="52">
        <f t="shared" si="307"/>
        <v>0</v>
      </c>
      <c r="BL70" s="52">
        <f t="shared" si="307"/>
        <v>600</v>
      </c>
      <c r="BM70" s="52">
        <f t="shared" si="307"/>
        <v>0</v>
      </c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57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7"/>
      <c r="EW70" s="47"/>
      <c r="EX70" s="47"/>
      <c r="EY70" s="47"/>
      <c r="EZ70" s="47"/>
    </row>
    <row r="71" spans="1:156" s="46" customFormat="1" ht="21.75" customHeight="1" x14ac:dyDescent="0.35">
      <c r="A71" s="191"/>
      <c r="B71" s="187" t="s">
        <v>188</v>
      </c>
      <c r="C71" s="187"/>
      <c r="D71" s="187"/>
      <c r="E71" s="187"/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4">
        <v>0</v>
      </c>
      <c r="O71" s="174">
        <v>0</v>
      </c>
      <c r="P71" s="174">
        <v>0</v>
      </c>
      <c r="Q71" s="174">
        <v>0</v>
      </c>
      <c r="R71" s="174">
        <v>0</v>
      </c>
      <c r="S71" s="174">
        <v>0</v>
      </c>
      <c r="T71" s="174">
        <v>0</v>
      </c>
      <c r="U71" s="174">
        <v>0</v>
      </c>
      <c r="V71" s="174">
        <v>1200</v>
      </c>
      <c r="W71" s="174">
        <v>1200</v>
      </c>
      <c r="X71" s="174">
        <v>1200</v>
      </c>
      <c r="Y71" s="174">
        <v>1200</v>
      </c>
      <c r="Z71" s="174">
        <v>1200</v>
      </c>
      <c r="AA71" s="174">
        <v>1200</v>
      </c>
      <c r="AB71" s="174">
        <f t="shared" si="289"/>
        <v>1200</v>
      </c>
      <c r="AC71" s="174">
        <f t="shared" si="290"/>
        <v>1200</v>
      </c>
      <c r="AD71" s="174">
        <f t="shared" si="291"/>
        <v>1200</v>
      </c>
      <c r="AE71" s="174">
        <f t="shared" si="292"/>
        <v>1200</v>
      </c>
      <c r="AF71" s="174">
        <f t="shared" si="293"/>
        <v>1200</v>
      </c>
      <c r="AG71" s="174">
        <f t="shared" si="294"/>
        <v>1200</v>
      </c>
      <c r="AH71" s="174">
        <f t="shared" si="295"/>
        <v>1200</v>
      </c>
      <c r="AI71" s="174">
        <f t="shared" si="296"/>
        <v>1200</v>
      </c>
      <c r="AJ71" s="174">
        <f t="shared" si="297"/>
        <v>1200</v>
      </c>
      <c r="AK71" s="174">
        <f t="shared" si="298"/>
        <v>1200</v>
      </c>
      <c r="AL71" s="174">
        <f t="shared" si="299"/>
        <v>1200</v>
      </c>
      <c r="AM71" s="174">
        <f t="shared" si="300"/>
        <v>1200</v>
      </c>
      <c r="AN71" s="174">
        <f t="shared" si="301"/>
        <v>1200</v>
      </c>
      <c r="AO71" s="174">
        <f t="shared" si="302"/>
        <v>1200</v>
      </c>
      <c r="AP71" s="174">
        <f t="shared" si="303"/>
        <v>1200</v>
      </c>
      <c r="AQ71" s="174">
        <f t="shared" si="304"/>
        <v>1200</v>
      </c>
      <c r="AR71" s="174">
        <f t="shared" si="305"/>
        <v>1200</v>
      </c>
      <c r="AS71" s="174">
        <f t="shared" si="306"/>
        <v>1200</v>
      </c>
      <c r="AT71" s="174">
        <f t="shared" si="307"/>
        <v>1200</v>
      </c>
      <c r="AU71" s="236">
        <f t="shared" si="307"/>
        <v>1200</v>
      </c>
      <c r="AV71" s="174">
        <f t="shared" si="307"/>
        <v>1200</v>
      </c>
      <c r="AW71" s="174">
        <f t="shared" si="307"/>
        <v>1200</v>
      </c>
      <c r="AX71" s="174">
        <f t="shared" si="307"/>
        <v>1200</v>
      </c>
      <c r="AY71" s="174">
        <f t="shared" si="307"/>
        <v>1200</v>
      </c>
      <c r="AZ71" s="174">
        <f t="shared" si="307"/>
        <v>1200</v>
      </c>
      <c r="BA71" s="174">
        <f t="shared" si="307"/>
        <v>1200</v>
      </c>
      <c r="BB71" s="174">
        <f t="shared" si="307"/>
        <v>1200</v>
      </c>
      <c r="BC71" s="174">
        <f t="shared" si="307"/>
        <v>1200</v>
      </c>
      <c r="BD71" s="174">
        <f t="shared" si="307"/>
        <v>1200</v>
      </c>
      <c r="BE71" s="174">
        <f t="shared" si="307"/>
        <v>1200</v>
      </c>
      <c r="BF71" s="174">
        <f t="shared" si="307"/>
        <v>1200</v>
      </c>
      <c r="BG71" s="236">
        <f t="shared" si="307"/>
        <v>1200</v>
      </c>
      <c r="BH71" s="174">
        <f t="shared" si="307"/>
        <v>1200</v>
      </c>
      <c r="BI71" s="174">
        <f t="shared" si="307"/>
        <v>1200</v>
      </c>
      <c r="BJ71" s="174">
        <f t="shared" si="307"/>
        <v>1200</v>
      </c>
      <c r="BK71" s="174">
        <f t="shared" si="307"/>
        <v>1200</v>
      </c>
      <c r="BL71" s="174">
        <f t="shared" si="307"/>
        <v>1200</v>
      </c>
      <c r="BM71" s="174">
        <f t="shared" si="307"/>
        <v>1200</v>
      </c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57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7"/>
      <c r="EW71" s="47"/>
      <c r="EX71" s="47"/>
      <c r="EY71" s="47"/>
      <c r="EZ71" s="47"/>
    </row>
    <row r="72" spans="1:156" s="176" customFormat="1" ht="21.75" customHeight="1" x14ac:dyDescent="0.35">
      <c r="A72" s="192"/>
      <c r="B72" s="171" t="s">
        <v>183</v>
      </c>
      <c r="C72" s="171"/>
      <c r="D72" s="171"/>
      <c r="E72" s="171"/>
      <c r="F72" s="177">
        <f>((F62+F63+F64+F65+F66+F67)*F70)+((F68+F69)*F71)</f>
        <v>0</v>
      </c>
      <c r="G72" s="177">
        <f t="shared" ref="G72:BM72" si="308">((G62+G63+G64+G65+G66+G67)*G70)+((G68+G69)*G71)</f>
        <v>0</v>
      </c>
      <c r="H72" s="177">
        <f t="shared" si="308"/>
        <v>0</v>
      </c>
      <c r="I72" s="177">
        <f t="shared" si="308"/>
        <v>0</v>
      </c>
      <c r="J72" s="177">
        <f t="shared" si="308"/>
        <v>0</v>
      </c>
      <c r="K72" s="177">
        <f t="shared" si="308"/>
        <v>0</v>
      </c>
      <c r="L72" s="177">
        <f t="shared" si="308"/>
        <v>0</v>
      </c>
      <c r="M72" s="177">
        <f t="shared" si="308"/>
        <v>0</v>
      </c>
      <c r="N72" s="177">
        <f t="shared" si="308"/>
        <v>0</v>
      </c>
      <c r="O72" s="177">
        <f t="shared" si="308"/>
        <v>0</v>
      </c>
      <c r="P72" s="177">
        <f t="shared" si="308"/>
        <v>0</v>
      </c>
      <c r="Q72" s="177">
        <f t="shared" si="308"/>
        <v>0</v>
      </c>
      <c r="R72" s="177">
        <f t="shared" si="308"/>
        <v>0</v>
      </c>
      <c r="S72" s="177">
        <f t="shared" si="308"/>
        <v>0</v>
      </c>
      <c r="T72" s="177">
        <f t="shared" si="308"/>
        <v>0</v>
      </c>
      <c r="U72" s="177">
        <f t="shared" si="308"/>
        <v>0</v>
      </c>
      <c r="V72" s="177">
        <f t="shared" si="308"/>
        <v>6000</v>
      </c>
      <c r="W72" s="177">
        <f t="shared" si="308"/>
        <v>2400</v>
      </c>
      <c r="X72" s="177">
        <f t="shared" si="308"/>
        <v>2400</v>
      </c>
      <c r="Y72" s="177">
        <f t="shared" si="308"/>
        <v>2400</v>
      </c>
      <c r="Z72" s="177">
        <f t="shared" si="308"/>
        <v>2400</v>
      </c>
      <c r="AA72" s="177">
        <f t="shared" si="308"/>
        <v>2400</v>
      </c>
      <c r="AB72" s="177">
        <f t="shared" si="308"/>
        <v>6000</v>
      </c>
      <c r="AC72" s="177">
        <f t="shared" si="308"/>
        <v>2400</v>
      </c>
      <c r="AD72" s="177">
        <f t="shared" si="308"/>
        <v>2400</v>
      </c>
      <c r="AE72" s="177">
        <f t="shared" si="308"/>
        <v>2400</v>
      </c>
      <c r="AF72" s="177">
        <f t="shared" si="308"/>
        <v>2400</v>
      </c>
      <c r="AG72" s="177">
        <f t="shared" si="308"/>
        <v>6000</v>
      </c>
      <c r="AH72" s="177">
        <f t="shared" si="308"/>
        <v>2400</v>
      </c>
      <c r="AI72" s="177">
        <f t="shared" si="308"/>
        <v>2400</v>
      </c>
      <c r="AJ72" s="177">
        <f t="shared" si="308"/>
        <v>2400</v>
      </c>
      <c r="AK72" s="177">
        <f t="shared" si="308"/>
        <v>2400</v>
      </c>
      <c r="AL72" s="177">
        <f t="shared" si="308"/>
        <v>2400</v>
      </c>
      <c r="AM72" s="177">
        <f t="shared" si="308"/>
        <v>6000</v>
      </c>
      <c r="AN72" s="177">
        <f t="shared" si="308"/>
        <v>2400</v>
      </c>
      <c r="AO72" s="177">
        <f t="shared" si="308"/>
        <v>2400</v>
      </c>
      <c r="AP72" s="177">
        <f t="shared" si="308"/>
        <v>2400</v>
      </c>
      <c r="AQ72" s="177">
        <f t="shared" si="308"/>
        <v>2400</v>
      </c>
      <c r="AR72" s="177">
        <f t="shared" si="308"/>
        <v>6000</v>
      </c>
      <c r="AS72" s="177">
        <f t="shared" si="308"/>
        <v>2400</v>
      </c>
      <c r="AT72" s="177">
        <f t="shared" si="308"/>
        <v>2400</v>
      </c>
      <c r="AU72" s="177">
        <f t="shared" si="308"/>
        <v>2400</v>
      </c>
      <c r="AV72" s="177">
        <f t="shared" si="308"/>
        <v>2400</v>
      </c>
      <c r="AW72" s="177">
        <f t="shared" si="308"/>
        <v>6000</v>
      </c>
      <c r="AX72" s="177">
        <f t="shared" si="308"/>
        <v>2400</v>
      </c>
      <c r="AY72" s="177">
        <f t="shared" si="308"/>
        <v>2400</v>
      </c>
      <c r="AZ72" s="177">
        <f t="shared" si="308"/>
        <v>2400</v>
      </c>
      <c r="BA72" s="177">
        <f t="shared" si="308"/>
        <v>2400</v>
      </c>
      <c r="BB72" s="177">
        <f t="shared" si="308"/>
        <v>6000</v>
      </c>
      <c r="BC72" s="177">
        <f t="shared" si="308"/>
        <v>2400</v>
      </c>
      <c r="BD72" s="177">
        <f t="shared" si="308"/>
        <v>2400</v>
      </c>
      <c r="BE72" s="177">
        <f t="shared" si="308"/>
        <v>2400</v>
      </c>
      <c r="BF72" s="177">
        <f t="shared" si="308"/>
        <v>2400</v>
      </c>
      <c r="BG72" s="177">
        <f t="shared" si="308"/>
        <v>6000</v>
      </c>
      <c r="BH72" s="177">
        <f t="shared" si="308"/>
        <v>2400</v>
      </c>
      <c r="BI72" s="177">
        <f t="shared" si="308"/>
        <v>2400</v>
      </c>
      <c r="BJ72" s="177">
        <f t="shared" si="308"/>
        <v>2400</v>
      </c>
      <c r="BK72" s="177">
        <f t="shared" si="308"/>
        <v>2400</v>
      </c>
      <c r="BL72" s="177">
        <f t="shared" si="308"/>
        <v>6000</v>
      </c>
      <c r="BM72" s="177">
        <f t="shared" si="308"/>
        <v>2400</v>
      </c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175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75"/>
      <c r="EW72" s="75"/>
      <c r="EX72" s="75"/>
      <c r="EY72" s="75"/>
      <c r="EZ72" s="75"/>
    </row>
    <row r="73" spans="1:156" s="27" customFormat="1" ht="21.75" customHeight="1" x14ac:dyDescent="0.35">
      <c r="A73" s="192"/>
      <c r="B73" s="66"/>
      <c r="C73" s="66"/>
      <c r="D73" s="66"/>
      <c r="E73" s="66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CG73" s="29"/>
    </row>
    <row r="74" spans="1:156" ht="21.75" customHeight="1" x14ac:dyDescent="0.35">
      <c r="A74" s="192"/>
      <c r="B74" s="173" t="s">
        <v>173</v>
      </c>
      <c r="C74" s="173"/>
      <c r="D74" s="173"/>
      <c r="E74" s="173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</row>
    <row r="75" spans="1:156" ht="21.75" customHeight="1" x14ac:dyDescent="0.35">
      <c r="A75" s="192"/>
      <c r="B75" s="188" t="s">
        <v>189</v>
      </c>
      <c r="C75" s="188"/>
      <c r="D75" s="188"/>
      <c r="E75" s="188"/>
      <c r="F75" s="189">
        <v>0.06</v>
      </c>
      <c r="G75" s="189">
        <f>F75</f>
        <v>0.06</v>
      </c>
      <c r="H75" s="189">
        <f t="shared" ref="H75:AB75" si="309">G75</f>
        <v>0.06</v>
      </c>
      <c r="I75" s="189">
        <f t="shared" si="309"/>
        <v>0.06</v>
      </c>
      <c r="J75" s="189">
        <f t="shared" si="309"/>
        <v>0.06</v>
      </c>
      <c r="K75" s="220">
        <f t="shared" si="309"/>
        <v>0.06</v>
      </c>
      <c r="L75" s="189">
        <f t="shared" si="309"/>
        <v>0.06</v>
      </c>
      <c r="M75" s="189">
        <f t="shared" si="309"/>
        <v>0.06</v>
      </c>
      <c r="N75" s="189">
        <f t="shared" si="309"/>
        <v>0.06</v>
      </c>
      <c r="O75" s="189">
        <f t="shared" si="309"/>
        <v>0.06</v>
      </c>
      <c r="P75" s="189">
        <f t="shared" si="309"/>
        <v>0.06</v>
      </c>
      <c r="Q75" s="189">
        <f>P75</f>
        <v>0.06</v>
      </c>
      <c r="R75" s="189">
        <f t="shared" si="309"/>
        <v>0.06</v>
      </c>
      <c r="S75" s="189">
        <f t="shared" si="309"/>
        <v>0.06</v>
      </c>
      <c r="T75" s="189">
        <f t="shared" si="309"/>
        <v>0.06</v>
      </c>
      <c r="U75" s="189">
        <f t="shared" si="309"/>
        <v>0.06</v>
      </c>
      <c r="V75" s="189">
        <f t="shared" si="309"/>
        <v>0.06</v>
      </c>
      <c r="W75" s="220">
        <f t="shared" si="309"/>
        <v>0.06</v>
      </c>
      <c r="X75" s="189">
        <f t="shared" si="309"/>
        <v>0.06</v>
      </c>
      <c r="Y75" s="189">
        <f t="shared" si="309"/>
        <v>0.06</v>
      </c>
      <c r="Z75" s="189">
        <f t="shared" si="309"/>
        <v>0.06</v>
      </c>
      <c r="AA75" s="189">
        <f t="shared" si="309"/>
        <v>0.06</v>
      </c>
      <c r="AB75" s="189">
        <f t="shared" si="309"/>
        <v>0.06</v>
      </c>
      <c r="AC75" s="189">
        <f t="shared" ref="AC75" si="310">AB75</f>
        <v>0.06</v>
      </c>
      <c r="AD75" s="189">
        <f t="shared" ref="AD75" si="311">AC75</f>
        <v>0.06</v>
      </c>
      <c r="AE75" s="189">
        <f t="shared" ref="AE75" si="312">AD75</f>
        <v>0.06</v>
      </c>
      <c r="AF75" s="189">
        <f t="shared" ref="AF75" si="313">AE75</f>
        <v>0.06</v>
      </c>
      <c r="AG75" s="189">
        <f t="shared" ref="AG75" si="314">AF75</f>
        <v>0.06</v>
      </c>
      <c r="AH75" s="189">
        <f t="shared" ref="AH75" si="315">AG75</f>
        <v>0.06</v>
      </c>
      <c r="AI75" s="220">
        <f t="shared" ref="AI75" si="316">AH75</f>
        <v>0.06</v>
      </c>
      <c r="AJ75" s="189">
        <f t="shared" ref="AJ75" si="317">AI75</f>
        <v>0.06</v>
      </c>
      <c r="AK75" s="189">
        <f t="shared" ref="AK75" si="318">AJ75</f>
        <v>0.06</v>
      </c>
      <c r="AL75" s="189">
        <f t="shared" ref="AL75" si="319">AK75</f>
        <v>0.06</v>
      </c>
      <c r="AM75" s="189">
        <f t="shared" ref="AM75" si="320">AL75</f>
        <v>0.06</v>
      </c>
      <c r="AN75" s="189">
        <f t="shared" ref="AN75" si="321">AM75</f>
        <v>0.06</v>
      </c>
      <c r="AO75" s="189">
        <f>AN75</f>
        <v>0.06</v>
      </c>
      <c r="AP75" s="189">
        <f t="shared" ref="AP75" si="322">AO75</f>
        <v>0.06</v>
      </c>
      <c r="AQ75" s="189">
        <f t="shared" ref="AQ75" si="323">AP75</f>
        <v>0.06</v>
      </c>
      <c r="AR75" s="189">
        <f t="shared" ref="AR75" si="324">AQ75</f>
        <v>0.06</v>
      </c>
      <c r="AS75" s="189">
        <f t="shared" ref="AS75" si="325">AR75</f>
        <v>0.06</v>
      </c>
      <c r="AT75" s="189">
        <f t="shared" ref="AT75" si="326">AS75</f>
        <v>0.06</v>
      </c>
      <c r="AU75" s="238">
        <f t="shared" ref="AU75" si="327">AT75</f>
        <v>0.06</v>
      </c>
      <c r="AV75" s="189">
        <f t="shared" ref="AV75" si="328">AU75</f>
        <v>0.06</v>
      </c>
      <c r="AW75" s="189">
        <f t="shared" ref="AW75" si="329">AV75</f>
        <v>0.06</v>
      </c>
      <c r="AX75" s="189">
        <f t="shared" ref="AX75" si="330">AW75</f>
        <v>0.06</v>
      </c>
      <c r="AY75" s="189">
        <f t="shared" ref="AY75" si="331">AX75</f>
        <v>0.06</v>
      </c>
      <c r="AZ75" s="189">
        <f t="shared" ref="AZ75" si="332">AY75</f>
        <v>0.06</v>
      </c>
      <c r="BA75" s="189">
        <f>AZ75</f>
        <v>0.06</v>
      </c>
      <c r="BB75" s="189">
        <f t="shared" ref="BB75" si="333">BA75</f>
        <v>0.06</v>
      </c>
      <c r="BC75" s="189">
        <f t="shared" ref="BC75" si="334">BB75</f>
        <v>0.06</v>
      </c>
      <c r="BD75" s="189">
        <f t="shared" ref="BD75" si="335">BC75</f>
        <v>0.06</v>
      </c>
      <c r="BE75" s="189">
        <f t="shared" ref="BE75" si="336">BD75</f>
        <v>0.06</v>
      </c>
      <c r="BF75" s="189">
        <f t="shared" ref="BF75" si="337">BE75</f>
        <v>0.06</v>
      </c>
      <c r="BG75" s="238">
        <f t="shared" ref="BG75" si="338">BF75</f>
        <v>0.06</v>
      </c>
      <c r="BH75" s="189">
        <f t="shared" ref="BH75" si="339">BG75</f>
        <v>0.06</v>
      </c>
      <c r="BI75" s="189">
        <f t="shared" ref="BI75" si="340">BH75</f>
        <v>0.06</v>
      </c>
      <c r="BJ75" s="189">
        <f t="shared" ref="BJ75" si="341">BI75</f>
        <v>0.06</v>
      </c>
      <c r="BK75" s="189">
        <f t="shared" ref="BK75" si="342">BJ75</f>
        <v>0.06</v>
      </c>
      <c r="BL75" s="189">
        <f t="shared" ref="BL75" si="343">BK75</f>
        <v>0.06</v>
      </c>
      <c r="BM75" s="189">
        <f t="shared" ref="BM75" si="344">BL75</f>
        <v>0.06</v>
      </c>
    </row>
    <row r="76" spans="1:156" s="176" customFormat="1" ht="21.75" customHeight="1" x14ac:dyDescent="0.3">
      <c r="A76" s="216"/>
      <c r="B76" s="70" t="s">
        <v>184</v>
      </c>
      <c r="C76" s="70"/>
      <c r="D76" s="70"/>
      <c r="E76" s="70"/>
      <c r="F76" s="71">
        <f>F75*F7</f>
        <v>0</v>
      </c>
      <c r="G76" s="71">
        <f t="shared" ref="G76:BM76" si="345">G75*G7</f>
        <v>0</v>
      </c>
      <c r="H76" s="71">
        <f t="shared" si="345"/>
        <v>0</v>
      </c>
      <c r="I76" s="71">
        <f t="shared" si="345"/>
        <v>0</v>
      </c>
      <c r="J76" s="71">
        <f t="shared" si="345"/>
        <v>0</v>
      </c>
      <c r="K76" s="71">
        <f t="shared" si="345"/>
        <v>0</v>
      </c>
      <c r="L76" s="71">
        <f t="shared" si="345"/>
        <v>0</v>
      </c>
      <c r="M76" s="71">
        <f t="shared" si="345"/>
        <v>0</v>
      </c>
      <c r="N76" s="71">
        <f t="shared" si="345"/>
        <v>0</v>
      </c>
      <c r="O76" s="71">
        <f t="shared" si="345"/>
        <v>0</v>
      </c>
      <c r="P76" s="71">
        <f t="shared" si="345"/>
        <v>0</v>
      </c>
      <c r="Q76" s="71">
        <f t="shared" si="345"/>
        <v>0</v>
      </c>
      <c r="R76" s="71">
        <f t="shared" si="345"/>
        <v>0</v>
      </c>
      <c r="S76" s="71">
        <f t="shared" si="345"/>
        <v>0</v>
      </c>
      <c r="T76" s="71">
        <f t="shared" si="345"/>
        <v>0</v>
      </c>
      <c r="U76" s="71">
        <f t="shared" si="345"/>
        <v>0</v>
      </c>
      <c r="V76" s="71">
        <f t="shared" si="345"/>
        <v>57</v>
      </c>
      <c r="W76" s="71">
        <f t="shared" si="345"/>
        <v>57</v>
      </c>
      <c r="X76" s="71">
        <f t="shared" si="345"/>
        <v>90</v>
      </c>
      <c r="Y76" s="71">
        <f t="shared" si="345"/>
        <v>129</v>
      </c>
      <c r="Z76" s="71">
        <f t="shared" si="345"/>
        <v>171</v>
      </c>
      <c r="AA76" s="71">
        <f t="shared" si="345"/>
        <v>243</v>
      </c>
      <c r="AB76" s="71">
        <f t="shared" si="345"/>
        <v>315</v>
      </c>
      <c r="AC76" s="71">
        <f t="shared" si="345"/>
        <v>387</v>
      </c>
      <c r="AD76" s="71">
        <f t="shared" si="345"/>
        <v>459</v>
      </c>
      <c r="AE76" s="71">
        <f t="shared" si="345"/>
        <v>531</v>
      </c>
      <c r="AF76" s="71">
        <f t="shared" si="345"/>
        <v>603</v>
      </c>
      <c r="AG76" s="71">
        <f t="shared" si="345"/>
        <v>705</v>
      </c>
      <c r="AH76" s="71">
        <f t="shared" si="345"/>
        <v>807</v>
      </c>
      <c r="AI76" s="71">
        <f t="shared" si="345"/>
        <v>909</v>
      </c>
      <c r="AJ76" s="71">
        <f t="shared" si="345"/>
        <v>1011</v>
      </c>
      <c r="AK76" s="71">
        <f t="shared" si="345"/>
        <v>1143</v>
      </c>
      <c r="AL76" s="71">
        <f t="shared" si="345"/>
        <v>1275</v>
      </c>
      <c r="AM76" s="71">
        <f t="shared" si="345"/>
        <v>1407</v>
      </c>
      <c r="AN76" s="71">
        <f t="shared" si="345"/>
        <v>1539</v>
      </c>
      <c r="AO76" s="71">
        <f t="shared" si="345"/>
        <v>1671</v>
      </c>
      <c r="AP76" s="71">
        <f t="shared" si="345"/>
        <v>1803</v>
      </c>
      <c r="AQ76" s="71">
        <f t="shared" si="345"/>
        <v>1935</v>
      </c>
      <c r="AR76" s="71">
        <f t="shared" si="345"/>
        <v>2067</v>
      </c>
      <c r="AS76" s="71">
        <f t="shared" si="345"/>
        <v>2199</v>
      </c>
      <c r="AT76" s="71">
        <f t="shared" si="345"/>
        <v>2331</v>
      </c>
      <c r="AU76" s="71">
        <f t="shared" si="345"/>
        <v>2463</v>
      </c>
      <c r="AV76" s="71">
        <f t="shared" si="345"/>
        <v>2595</v>
      </c>
      <c r="AW76" s="71">
        <f t="shared" si="345"/>
        <v>2727</v>
      </c>
      <c r="AX76" s="71">
        <f t="shared" si="345"/>
        <v>2889</v>
      </c>
      <c r="AY76" s="71">
        <f t="shared" si="345"/>
        <v>3051</v>
      </c>
      <c r="AZ76" s="71">
        <f t="shared" si="345"/>
        <v>3213</v>
      </c>
      <c r="BA76" s="71">
        <f t="shared" si="345"/>
        <v>3375</v>
      </c>
      <c r="BB76" s="71">
        <f t="shared" si="345"/>
        <v>3537</v>
      </c>
      <c r="BC76" s="71">
        <f t="shared" si="345"/>
        <v>3699</v>
      </c>
      <c r="BD76" s="71">
        <f t="shared" si="345"/>
        <v>3861</v>
      </c>
      <c r="BE76" s="71">
        <f t="shared" si="345"/>
        <v>4023</v>
      </c>
      <c r="BF76" s="71">
        <f t="shared" si="345"/>
        <v>4185</v>
      </c>
      <c r="BG76" s="71">
        <f t="shared" si="345"/>
        <v>4377</v>
      </c>
      <c r="BH76" s="71">
        <f t="shared" si="345"/>
        <v>4569</v>
      </c>
      <c r="BI76" s="71">
        <f t="shared" si="345"/>
        <v>4761</v>
      </c>
      <c r="BJ76" s="71">
        <f t="shared" si="345"/>
        <v>4983</v>
      </c>
      <c r="BK76" s="71">
        <f t="shared" si="345"/>
        <v>5205</v>
      </c>
      <c r="BL76" s="71">
        <f t="shared" si="345"/>
        <v>5427</v>
      </c>
      <c r="BM76" s="71">
        <f t="shared" si="345"/>
        <v>5619</v>
      </c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175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75"/>
      <c r="EW76" s="75"/>
      <c r="EX76" s="75"/>
      <c r="EY76" s="75"/>
      <c r="EZ76" s="75"/>
    </row>
    <row r="77" spans="1:156" s="27" customFormat="1" ht="21.75" customHeight="1" x14ac:dyDescent="0.35">
      <c r="A77" s="192"/>
      <c r="B77" s="66"/>
      <c r="C77" s="66"/>
      <c r="D77" s="66"/>
      <c r="E77" s="66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CG77" s="29"/>
    </row>
    <row r="78" spans="1:156" ht="21.75" customHeight="1" x14ac:dyDescent="0.35">
      <c r="A78" s="337">
        <v>1500</v>
      </c>
      <c r="B78" s="173" t="s">
        <v>174</v>
      </c>
      <c r="C78" s="315" t="s">
        <v>71</v>
      </c>
      <c r="D78" s="335"/>
      <c r="E78" s="335"/>
      <c r="F78" s="337">
        <v>0</v>
      </c>
      <c r="G78" s="337">
        <v>0</v>
      </c>
      <c r="H78" s="337">
        <v>0</v>
      </c>
      <c r="I78" s="337">
        <v>0</v>
      </c>
      <c r="J78" s="337">
        <v>0</v>
      </c>
      <c r="K78" s="337">
        <v>0</v>
      </c>
      <c r="L78" s="337">
        <v>0</v>
      </c>
      <c r="M78" s="337">
        <v>0</v>
      </c>
      <c r="N78" s="337">
        <v>0</v>
      </c>
      <c r="O78" s="337">
        <v>0</v>
      </c>
      <c r="P78" s="337">
        <v>0</v>
      </c>
      <c r="Q78" s="337">
        <v>33000</v>
      </c>
      <c r="R78" s="337">
        <v>33000</v>
      </c>
      <c r="S78" s="337">
        <v>0</v>
      </c>
      <c r="T78" s="337">
        <v>0</v>
      </c>
      <c r="U78" s="337">
        <v>0</v>
      </c>
      <c r="V78" s="337">
        <v>0</v>
      </c>
      <c r="W78" s="337">
        <v>0</v>
      </c>
      <c r="X78" s="337">
        <v>0</v>
      </c>
      <c r="Y78" s="337">
        <v>0</v>
      </c>
      <c r="Z78" s="337">
        <v>0</v>
      </c>
      <c r="AA78" s="337">
        <v>0</v>
      </c>
      <c r="AB78" s="337">
        <v>0</v>
      </c>
      <c r="AC78" s="337">
        <v>0</v>
      </c>
      <c r="AD78" s="337">
        <v>33500</v>
      </c>
      <c r="AE78" s="337">
        <v>0</v>
      </c>
      <c r="AF78" s="337">
        <v>0</v>
      </c>
      <c r="AG78" s="337">
        <v>0</v>
      </c>
      <c r="AH78" s="337">
        <v>0</v>
      </c>
      <c r="AI78" s="337">
        <v>0</v>
      </c>
      <c r="AJ78" s="337">
        <v>0</v>
      </c>
      <c r="AK78" s="337">
        <v>0</v>
      </c>
      <c r="AL78" s="337">
        <v>0</v>
      </c>
      <c r="AM78" s="337">
        <v>0</v>
      </c>
      <c r="AN78" s="337">
        <v>0</v>
      </c>
      <c r="AO78" s="337">
        <v>0</v>
      </c>
      <c r="AP78" s="337">
        <v>34000</v>
      </c>
      <c r="AQ78" s="337">
        <v>0</v>
      </c>
      <c r="AR78" s="337">
        <v>0</v>
      </c>
      <c r="AS78" s="337">
        <v>0</v>
      </c>
      <c r="AT78" s="337">
        <v>0</v>
      </c>
      <c r="AU78" s="337">
        <v>0</v>
      </c>
      <c r="AV78" s="337">
        <v>0</v>
      </c>
      <c r="AW78" s="337">
        <v>0</v>
      </c>
      <c r="AX78" s="337">
        <v>0</v>
      </c>
      <c r="AY78" s="337">
        <v>0</v>
      </c>
      <c r="AZ78" s="337">
        <v>0</v>
      </c>
      <c r="BA78" s="337">
        <v>0</v>
      </c>
      <c r="BB78" s="337">
        <v>35000</v>
      </c>
      <c r="BC78" s="337">
        <v>0</v>
      </c>
      <c r="BD78" s="337">
        <v>0</v>
      </c>
      <c r="BE78" s="337">
        <v>0</v>
      </c>
      <c r="BF78" s="337">
        <v>0</v>
      </c>
      <c r="BG78" s="337">
        <v>0</v>
      </c>
      <c r="BH78" s="337">
        <v>0</v>
      </c>
      <c r="BI78" s="337">
        <v>0</v>
      </c>
      <c r="BJ78" s="337">
        <v>0</v>
      </c>
      <c r="BK78" s="337">
        <v>0</v>
      </c>
      <c r="BL78" s="337">
        <v>0</v>
      </c>
      <c r="BM78" s="337">
        <v>0</v>
      </c>
    </row>
    <row r="79" spans="1:156" s="176" customFormat="1" ht="21.75" customHeight="1" x14ac:dyDescent="0.3">
      <c r="A79" s="216"/>
      <c r="B79" s="70" t="s">
        <v>185</v>
      </c>
      <c r="C79" s="177" t="str">
        <f>C78</f>
        <v xml:space="preserve"> </v>
      </c>
      <c r="D79" s="171"/>
      <c r="E79" s="171"/>
      <c r="F79" s="177">
        <f>F78</f>
        <v>0</v>
      </c>
      <c r="G79" s="177">
        <f t="shared" ref="G79:BM79" si="346">G78</f>
        <v>0</v>
      </c>
      <c r="H79" s="177">
        <f t="shared" si="346"/>
        <v>0</v>
      </c>
      <c r="I79" s="177">
        <f t="shared" si="346"/>
        <v>0</v>
      </c>
      <c r="J79" s="177">
        <f t="shared" si="346"/>
        <v>0</v>
      </c>
      <c r="K79" s="177">
        <f t="shared" si="346"/>
        <v>0</v>
      </c>
      <c r="L79" s="177">
        <f t="shared" si="346"/>
        <v>0</v>
      </c>
      <c r="M79" s="177">
        <f t="shared" si="346"/>
        <v>0</v>
      </c>
      <c r="N79" s="177">
        <f t="shared" si="346"/>
        <v>0</v>
      </c>
      <c r="O79" s="177">
        <f t="shared" si="346"/>
        <v>0</v>
      </c>
      <c r="P79" s="177">
        <f t="shared" si="346"/>
        <v>0</v>
      </c>
      <c r="Q79" s="177">
        <f t="shared" si="346"/>
        <v>33000</v>
      </c>
      <c r="R79" s="177">
        <f t="shared" si="346"/>
        <v>33000</v>
      </c>
      <c r="S79" s="177">
        <f t="shared" si="346"/>
        <v>0</v>
      </c>
      <c r="T79" s="177">
        <f t="shared" si="346"/>
        <v>0</v>
      </c>
      <c r="U79" s="177">
        <f t="shared" si="346"/>
        <v>0</v>
      </c>
      <c r="V79" s="177">
        <f t="shared" si="346"/>
        <v>0</v>
      </c>
      <c r="W79" s="177">
        <f t="shared" si="346"/>
        <v>0</v>
      </c>
      <c r="X79" s="177">
        <f t="shared" si="346"/>
        <v>0</v>
      </c>
      <c r="Y79" s="177">
        <f t="shared" si="346"/>
        <v>0</v>
      </c>
      <c r="Z79" s="177">
        <f t="shared" si="346"/>
        <v>0</v>
      </c>
      <c r="AA79" s="177">
        <f t="shared" si="346"/>
        <v>0</v>
      </c>
      <c r="AB79" s="177">
        <f t="shared" si="346"/>
        <v>0</v>
      </c>
      <c r="AC79" s="177">
        <f t="shared" si="346"/>
        <v>0</v>
      </c>
      <c r="AD79" s="177">
        <f t="shared" si="346"/>
        <v>33500</v>
      </c>
      <c r="AE79" s="177">
        <f t="shared" si="346"/>
        <v>0</v>
      </c>
      <c r="AF79" s="177">
        <f t="shared" si="346"/>
        <v>0</v>
      </c>
      <c r="AG79" s="177">
        <f t="shared" si="346"/>
        <v>0</v>
      </c>
      <c r="AH79" s="177">
        <f t="shared" si="346"/>
        <v>0</v>
      </c>
      <c r="AI79" s="177">
        <f t="shared" si="346"/>
        <v>0</v>
      </c>
      <c r="AJ79" s="177">
        <f t="shared" si="346"/>
        <v>0</v>
      </c>
      <c r="AK79" s="177">
        <f t="shared" si="346"/>
        <v>0</v>
      </c>
      <c r="AL79" s="177">
        <f t="shared" si="346"/>
        <v>0</v>
      </c>
      <c r="AM79" s="177">
        <f t="shared" si="346"/>
        <v>0</v>
      </c>
      <c r="AN79" s="177">
        <f t="shared" si="346"/>
        <v>0</v>
      </c>
      <c r="AO79" s="177">
        <f t="shared" si="346"/>
        <v>0</v>
      </c>
      <c r="AP79" s="177">
        <f t="shared" si="346"/>
        <v>34000</v>
      </c>
      <c r="AQ79" s="177">
        <f t="shared" si="346"/>
        <v>0</v>
      </c>
      <c r="AR79" s="177">
        <f t="shared" si="346"/>
        <v>0</v>
      </c>
      <c r="AS79" s="177">
        <f t="shared" si="346"/>
        <v>0</v>
      </c>
      <c r="AT79" s="177">
        <f t="shared" si="346"/>
        <v>0</v>
      </c>
      <c r="AU79" s="177">
        <f t="shared" si="346"/>
        <v>0</v>
      </c>
      <c r="AV79" s="177">
        <f t="shared" si="346"/>
        <v>0</v>
      </c>
      <c r="AW79" s="177">
        <f t="shared" si="346"/>
        <v>0</v>
      </c>
      <c r="AX79" s="177">
        <f t="shared" si="346"/>
        <v>0</v>
      </c>
      <c r="AY79" s="177">
        <f t="shared" si="346"/>
        <v>0</v>
      </c>
      <c r="AZ79" s="177">
        <f t="shared" si="346"/>
        <v>0</v>
      </c>
      <c r="BA79" s="177">
        <f t="shared" si="346"/>
        <v>0</v>
      </c>
      <c r="BB79" s="177">
        <f t="shared" si="346"/>
        <v>35000</v>
      </c>
      <c r="BC79" s="177">
        <f t="shared" si="346"/>
        <v>0</v>
      </c>
      <c r="BD79" s="177">
        <f t="shared" si="346"/>
        <v>0</v>
      </c>
      <c r="BE79" s="177">
        <f t="shared" si="346"/>
        <v>0</v>
      </c>
      <c r="BF79" s="177">
        <f t="shared" si="346"/>
        <v>0</v>
      </c>
      <c r="BG79" s="177">
        <f t="shared" si="346"/>
        <v>0</v>
      </c>
      <c r="BH79" s="177">
        <f t="shared" si="346"/>
        <v>0</v>
      </c>
      <c r="BI79" s="177">
        <f t="shared" si="346"/>
        <v>0</v>
      </c>
      <c r="BJ79" s="177">
        <f t="shared" si="346"/>
        <v>0</v>
      </c>
      <c r="BK79" s="177">
        <f t="shared" si="346"/>
        <v>0</v>
      </c>
      <c r="BL79" s="177">
        <f t="shared" si="346"/>
        <v>0</v>
      </c>
      <c r="BM79" s="177">
        <f t="shared" si="346"/>
        <v>0</v>
      </c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175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75"/>
      <c r="EW79" s="75"/>
      <c r="EX79" s="75"/>
      <c r="EY79" s="75"/>
      <c r="EZ79" s="75"/>
    </row>
    <row r="80" spans="1:156" s="27" customFormat="1" ht="21.75" customHeight="1" x14ac:dyDescent="0.35">
      <c r="A80" s="192"/>
      <c r="B80" s="66"/>
      <c r="C80" s="66"/>
      <c r="D80" s="66"/>
      <c r="E80" s="66"/>
      <c r="F80" s="52"/>
      <c r="G80" s="52"/>
      <c r="H80" s="52"/>
      <c r="I80" s="52"/>
      <c r="J80" s="52"/>
      <c r="K80" s="174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174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174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236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236"/>
      <c r="BH80" s="52"/>
      <c r="BI80" s="52"/>
      <c r="BJ80" s="52"/>
      <c r="BK80" s="52"/>
      <c r="BL80" s="52"/>
      <c r="BM80" s="52"/>
      <c r="CG80" s="29"/>
    </row>
    <row r="81" spans="1:156" s="47" customFormat="1" ht="21.75" customHeight="1" x14ac:dyDescent="0.35">
      <c r="A81" s="197"/>
      <c r="B81" s="70" t="s">
        <v>149</v>
      </c>
      <c r="C81" s="69" t="s">
        <v>71</v>
      </c>
      <c r="D81" s="70"/>
      <c r="E81" s="70"/>
      <c r="F81" s="69">
        <f>F79+F76+F58+F48+F43+F38+F72</f>
        <v>0</v>
      </c>
      <c r="G81" s="69">
        <f t="shared" ref="G81:BM81" si="347">G79+G76+G58+G48+G43+G38+G72</f>
        <v>0</v>
      </c>
      <c r="H81" s="69">
        <f t="shared" si="347"/>
        <v>0</v>
      </c>
      <c r="I81" s="69">
        <f t="shared" si="347"/>
        <v>0</v>
      </c>
      <c r="J81" s="69">
        <f t="shared" si="347"/>
        <v>0</v>
      </c>
      <c r="K81" s="69">
        <f t="shared" si="347"/>
        <v>0</v>
      </c>
      <c r="L81" s="69">
        <f t="shared" si="347"/>
        <v>0</v>
      </c>
      <c r="M81" s="69">
        <f t="shared" si="347"/>
        <v>0</v>
      </c>
      <c r="N81" s="69">
        <f t="shared" si="347"/>
        <v>0</v>
      </c>
      <c r="O81" s="69">
        <f t="shared" si="347"/>
        <v>0</v>
      </c>
      <c r="P81" s="69">
        <f t="shared" si="347"/>
        <v>0</v>
      </c>
      <c r="Q81" s="69">
        <f t="shared" si="347"/>
        <v>33000</v>
      </c>
      <c r="R81" s="69">
        <f t="shared" si="347"/>
        <v>33000</v>
      </c>
      <c r="S81" s="69">
        <f t="shared" si="347"/>
        <v>0</v>
      </c>
      <c r="T81" s="69">
        <f t="shared" si="347"/>
        <v>0</v>
      </c>
      <c r="U81" s="69">
        <f t="shared" si="347"/>
        <v>0</v>
      </c>
      <c r="V81" s="69">
        <f t="shared" si="347"/>
        <v>17852.552</v>
      </c>
      <c r="W81" s="69">
        <f t="shared" si="347"/>
        <v>5437.5519999999997</v>
      </c>
      <c r="X81" s="69">
        <f t="shared" si="347"/>
        <v>6038.24</v>
      </c>
      <c r="Y81" s="69">
        <f t="shared" si="347"/>
        <v>6748.1440000000002</v>
      </c>
      <c r="Z81" s="69">
        <f t="shared" si="347"/>
        <v>7512.6559999999999</v>
      </c>
      <c r="AA81" s="69">
        <f t="shared" si="347"/>
        <v>8823.2479999999996</v>
      </c>
      <c r="AB81" s="69">
        <f t="shared" si="347"/>
        <v>24548.84</v>
      </c>
      <c r="AC81" s="69">
        <f t="shared" si="347"/>
        <v>11444.432000000001</v>
      </c>
      <c r="AD81" s="69">
        <f t="shared" si="347"/>
        <v>46322.404719999999</v>
      </c>
      <c r="AE81" s="69">
        <f t="shared" si="347"/>
        <v>14125.616</v>
      </c>
      <c r="AF81" s="69">
        <f t="shared" si="347"/>
        <v>15436.208000000001</v>
      </c>
      <c r="AG81" s="69">
        <f t="shared" si="347"/>
        <v>20892.88</v>
      </c>
      <c r="AH81" s="69">
        <f t="shared" si="347"/>
        <v>19149.552</v>
      </c>
      <c r="AI81" s="69">
        <f t="shared" si="347"/>
        <v>21006.224000000002</v>
      </c>
      <c r="AJ81" s="69">
        <f t="shared" si="347"/>
        <v>22862.896000000001</v>
      </c>
      <c r="AK81" s="69">
        <f t="shared" si="347"/>
        <v>25265.648000000001</v>
      </c>
      <c r="AL81" s="69">
        <f t="shared" si="347"/>
        <v>27668.400000000001</v>
      </c>
      <c r="AM81" s="69">
        <f t="shared" si="347"/>
        <v>55950.052000000003</v>
      </c>
      <c r="AN81" s="69">
        <f t="shared" si="347"/>
        <v>32473.904000000002</v>
      </c>
      <c r="AO81" s="69">
        <f t="shared" si="347"/>
        <v>34876.656000000003</v>
      </c>
      <c r="AP81" s="69">
        <f t="shared" si="347"/>
        <v>71370.200240000006</v>
      </c>
      <c r="AQ81" s="69">
        <f t="shared" si="347"/>
        <v>39743.96</v>
      </c>
      <c r="AR81" s="69">
        <f t="shared" si="347"/>
        <v>45746.712</v>
      </c>
      <c r="AS81" s="69">
        <f t="shared" si="347"/>
        <v>44549.464</v>
      </c>
      <c r="AT81" s="69">
        <f t="shared" si="347"/>
        <v>46952.216</v>
      </c>
      <c r="AU81" s="69">
        <f t="shared" si="347"/>
        <v>49354.968000000001</v>
      </c>
      <c r="AV81" s="69">
        <f t="shared" si="347"/>
        <v>51757.72</v>
      </c>
      <c r="AW81" s="69">
        <f t="shared" si="347"/>
        <v>57760.472000000002</v>
      </c>
      <c r="AX81" s="69">
        <f t="shared" si="347"/>
        <v>57109.304000000004</v>
      </c>
      <c r="AY81" s="69">
        <f t="shared" si="347"/>
        <v>71531.769499999995</v>
      </c>
      <c r="AZ81" s="69">
        <f t="shared" si="347"/>
        <v>63006.968000000001</v>
      </c>
      <c r="BA81" s="69">
        <f t="shared" si="347"/>
        <v>65955.8</v>
      </c>
      <c r="BB81" s="69">
        <f t="shared" si="347"/>
        <v>107625.16096000001</v>
      </c>
      <c r="BC81" s="69">
        <f t="shared" si="347"/>
        <v>71917.118000000002</v>
      </c>
      <c r="BD81" s="69">
        <f t="shared" si="347"/>
        <v>74865.95</v>
      </c>
      <c r="BE81" s="69">
        <f t="shared" si="347"/>
        <v>77814.782000000007</v>
      </c>
      <c r="BF81" s="69">
        <f t="shared" si="347"/>
        <v>80763.614000000001</v>
      </c>
      <c r="BG81" s="69">
        <f t="shared" si="347"/>
        <v>87858.525999999998</v>
      </c>
      <c r="BH81" s="69">
        <f t="shared" si="347"/>
        <v>87753.437999999995</v>
      </c>
      <c r="BI81" s="69">
        <f t="shared" si="347"/>
        <v>91248.35</v>
      </c>
      <c r="BJ81" s="69">
        <f t="shared" si="347"/>
        <v>95289.342000000004</v>
      </c>
      <c r="BK81" s="69">
        <f t="shared" si="347"/>
        <v>122966.01901</v>
      </c>
      <c r="BL81" s="69">
        <f t="shared" si="347"/>
        <v>106971.326</v>
      </c>
      <c r="BM81" s="69">
        <f t="shared" si="347"/>
        <v>106866.238</v>
      </c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57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</row>
    <row r="82" spans="1:156" s="27" customFormat="1" ht="21.75" customHeight="1" x14ac:dyDescent="0.35">
      <c r="A82" s="213"/>
      <c r="B82" s="43"/>
      <c r="C82" s="43"/>
      <c r="D82" s="43"/>
      <c r="E82" s="43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CG82" s="29"/>
    </row>
    <row r="83" spans="1:156" s="48" customFormat="1" ht="21.75" customHeight="1" x14ac:dyDescent="0.35">
      <c r="A83" s="198" t="s">
        <v>109</v>
      </c>
      <c r="B83" s="66" t="s">
        <v>88</v>
      </c>
      <c r="C83" s="66"/>
      <c r="D83" s="66"/>
      <c r="E83" s="66"/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316">
        <v>30000</v>
      </c>
      <c r="W83" s="316">
        <f t="shared" ref="W83:AB83" si="348">V83</f>
        <v>30000</v>
      </c>
      <c r="X83" s="316">
        <f t="shared" si="348"/>
        <v>30000</v>
      </c>
      <c r="Y83" s="316">
        <f t="shared" si="348"/>
        <v>30000</v>
      </c>
      <c r="Z83" s="316">
        <f t="shared" si="348"/>
        <v>30000</v>
      </c>
      <c r="AA83" s="316">
        <f t="shared" si="348"/>
        <v>30000</v>
      </c>
      <c r="AB83" s="316">
        <f t="shared" si="348"/>
        <v>30000</v>
      </c>
      <c r="AC83" s="316">
        <f>AB83</f>
        <v>30000</v>
      </c>
      <c r="AD83" s="316">
        <f>AC83+(AC83*0.03)</f>
        <v>30900</v>
      </c>
      <c r="AE83" s="316">
        <f t="shared" ref="AE83" si="349">AD83</f>
        <v>30900</v>
      </c>
      <c r="AF83" s="316">
        <f t="shared" ref="AF83" si="350">AE83</f>
        <v>30900</v>
      </c>
      <c r="AG83" s="316">
        <f t="shared" ref="AG83" si="351">AF83</f>
        <v>30900</v>
      </c>
      <c r="AH83" s="316">
        <f t="shared" ref="AH83" si="352">AG83</f>
        <v>30900</v>
      </c>
      <c r="AI83" s="316">
        <f t="shared" ref="AI83" si="353">AH83</f>
        <v>30900</v>
      </c>
      <c r="AJ83" s="316">
        <f t="shared" ref="AJ83" si="354">AI83</f>
        <v>30900</v>
      </c>
      <c r="AK83" s="316">
        <f t="shared" ref="AK83" si="355">AJ83</f>
        <v>30900</v>
      </c>
      <c r="AL83" s="316">
        <f t="shared" ref="AL83" si="356">AK83</f>
        <v>30900</v>
      </c>
      <c r="AM83" s="316">
        <f t="shared" ref="AM83" si="357">AL83</f>
        <v>30900</v>
      </c>
      <c r="AN83" s="316">
        <f t="shared" ref="AN83" si="358">AM83</f>
        <v>30900</v>
      </c>
      <c r="AO83" s="316">
        <f>AN83</f>
        <v>30900</v>
      </c>
      <c r="AP83" s="316">
        <f>AO83+(AO83*0.03)</f>
        <v>31827</v>
      </c>
      <c r="AQ83" s="316">
        <f t="shared" ref="AQ83" si="359">AP83</f>
        <v>31827</v>
      </c>
      <c r="AR83" s="316">
        <f t="shared" ref="AR83" si="360">AQ83</f>
        <v>31827</v>
      </c>
      <c r="AS83" s="316">
        <f t="shared" ref="AS83" si="361">AR83</f>
        <v>31827</v>
      </c>
      <c r="AT83" s="316">
        <f t="shared" ref="AT83" si="362">AS83</f>
        <v>31827</v>
      </c>
      <c r="AU83" s="316">
        <f t="shared" ref="AU83" si="363">AT83</f>
        <v>31827</v>
      </c>
      <c r="AV83" s="316">
        <f t="shared" ref="AV83" si="364">AU83</f>
        <v>31827</v>
      </c>
      <c r="AW83" s="316">
        <f t="shared" ref="AW83" si="365">AV83</f>
        <v>31827</v>
      </c>
      <c r="AX83" s="316">
        <f t="shared" ref="AX83" si="366">AW83</f>
        <v>31827</v>
      </c>
      <c r="AY83" s="316">
        <f t="shared" ref="AY83" si="367">AX83</f>
        <v>31827</v>
      </c>
      <c r="AZ83" s="316">
        <f t="shared" ref="AZ83" si="368">AY83</f>
        <v>31827</v>
      </c>
      <c r="BA83" s="316">
        <f>AZ83</f>
        <v>31827</v>
      </c>
      <c r="BB83" s="316">
        <f>BA83+(BA83*0.03)</f>
        <v>32781.81</v>
      </c>
      <c r="BC83" s="316">
        <f t="shared" ref="BC83" si="369">BB83</f>
        <v>32781.81</v>
      </c>
      <c r="BD83" s="316">
        <f t="shared" ref="BD83" si="370">BC83</f>
        <v>32781.81</v>
      </c>
      <c r="BE83" s="316">
        <f t="shared" ref="BE83" si="371">BD83</f>
        <v>32781.81</v>
      </c>
      <c r="BF83" s="316">
        <f t="shared" ref="BF83" si="372">BE83</f>
        <v>32781.81</v>
      </c>
      <c r="BG83" s="316">
        <f t="shared" ref="BG83" si="373">BF83</f>
        <v>32781.81</v>
      </c>
      <c r="BH83" s="316">
        <f t="shared" ref="BH83" si="374">BG83</f>
        <v>32781.81</v>
      </c>
      <c r="BI83" s="316">
        <f t="shared" ref="BI83" si="375">BH83</f>
        <v>32781.81</v>
      </c>
      <c r="BJ83" s="316">
        <f t="shared" ref="BJ83" si="376">BI83</f>
        <v>32781.81</v>
      </c>
      <c r="BK83" s="316">
        <f t="shared" ref="BK83" si="377">BJ83</f>
        <v>32781.81</v>
      </c>
      <c r="BL83" s="316">
        <f t="shared" ref="BL83" si="378">BK83</f>
        <v>32781.81</v>
      </c>
      <c r="BM83" s="316">
        <f>BL83</f>
        <v>32781.81</v>
      </c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57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7"/>
      <c r="EW83" s="47"/>
      <c r="EX83" s="47"/>
      <c r="EY83" s="47"/>
      <c r="EZ83" s="47"/>
    </row>
    <row r="84" spans="1:156" s="48" customFormat="1" ht="21.75" customHeight="1" x14ac:dyDescent="0.35">
      <c r="A84" s="199"/>
      <c r="B84" s="66" t="s">
        <v>137</v>
      </c>
      <c r="C84" s="66"/>
      <c r="D84" s="66"/>
      <c r="E84" s="66"/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316">
        <f t="shared" ref="V84:AK84" si="379">V25*0.05</f>
        <v>1100</v>
      </c>
      <c r="W84" s="316">
        <f t="shared" si="379"/>
        <v>1150</v>
      </c>
      <c r="X84" s="316">
        <f t="shared" si="379"/>
        <v>1205</v>
      </c>
      <c r="Y84" s="316">
        <f t="shared" si="379"/>
        <v>1265.5000000000002</v>
      </c>
      <c r="Z84" s="316">
        <f t="shared" si="379"/>
        <v>1332.0500000000004</v>
      </c>
      <c r="AA84" s="316">
        <f t="shared" si="379"/>
        <v>1405.2550000000003</v>
      </c>
      <c r="AB84" s="316">
        <f t="shared" si="379"/>
        <v>1405.2550000000003</v>
      </c>
      <c r="AC84" s="316">
        <f t="shared" si="379"/>
        <v>1405.2550000000003</v>
      </c>
      <c r="AD84" s="316">
        <f t="shared" si="379"/>
        <v>1405.2550000000003</v>
      </c>
      <c r="AE84" s="316">
        <f t="shared" si="379"/>
        <v>1405.2550000000003</v>
      </c>
      <c r="AF84" s="316">
        <f t="shared" si="379"/>
        <v>1405.2550000000003</v>
      </c>
      <c r="AG84" s="316">
        <f t="shared" si="379"/>
        <v>1405.2550000000003</v>
      </c>
      <c r="AH84" s="316">
        <f t="shared" si="379"/>
        <v>1405.2550000000003</v>
      </c>
      <c r="AI84" s="316">
        <f t="shared" si="379"/>
        <v>1405.2550000000003</v>
      </c>
      <c r="AJ84" s="316">
        <f t="shared" si="379"/>
        <v>1405.2550000000003</v>
      </c>
      <c r="AK84" s="316">
        <f t="shared" si="379"/>
        <v>1405.2550000000003</v>
      </c>
      <c r="AL84" s="316">
        <f t="shared" ref="AL84:BM84" si="380">AL25*0.05</f>
        <v>1413.3075500000004</v>
      </c>
      <c r="AM84" s="316">
        <f t="shared" si="380"/>
        <v>1413.3075500000004</v>
      </c>
      <c r="AN84" s="316">
        <f t="shared" si="380"/>
        <v>1413.3075500000004</v>
      </c>
      <c r="AO84" s="316">
        <f t="shared" si="380"/>
        <v>1413.3075500000004</v>
      </c>
      <c r="AP84" s="316">
        <f t="shared" si="380"/>
        <v>1413.3075500000004</v>
      </c>
      <c r="AQ84" s="316">
        <f t="shared" si="380"/>
        <v>1413.3075500000004</v>
      </c>
      <c r="AR84" s="316">
        <f t="shared" si="380"/>
        <v>1413.3075500000004</v>
      </c>
      <c r="AS84" s="316">
        <f t="shared" si="380"/>
        <v>1413.3075500000004</v>
      </c>
      <c r="AT84" s="316">
        <f t="shared" si="380"/>
        <v>1421.4406255000004</v>
      </c>
      <c r="AU84" s="316">
        <f t="shared" si="380"/>
        <v>1421.4406255000004</v>
      </c>
      <c r="AV84" s="316">
        <f t="shared" si="380"/>
        <v>1421.4406255000004</v>
      </c>
      <c r="AW84" s="316">
        <f t="shared" si="380"/>
        <v>1421.4406255000004</v>
      </c>
      <c r="AX84" s="316">
        <f t="shared" si="380"/>
        <v>1421.4406255000004</v>
      </c>
      <c r="AY84" s="316">
        <f t="shared" si="380"/>
        <v>1429.6550317550004</v>
      </c>
      <c r="AZ84" s="316">
        <f t="shared" si="380"/>
        <v>1429.6550317550004</v>
      </c>
      <c r="BA84" s="316">
        <f t="shared" si="380"/>
        <v>1429.6550317550004</v>
      </c>
      <c r="BB84" s="316">
        <f t="shared" si="380"/>
        <v>1429.6550317550004</v>
      </c>
      <c r="BC84" s="316">
        <f t="shared" si="380"/>
        <v>1429.6550317550004</v>
      </c>
      <c r="BD84" s="316">
        <f t="shared" si="380"/>
        <v>1429.6550317550004</v>
      </c>
      <c r="BE84" s="316">
        <f t="shared" si="380"/>
        <v>1429.6550317550004</v>
      </c>
      <c r="BF84" s="316">
        <f t="shared" si="380"/>
        <v>1429.6550317550004</v>
      </c>
      <c r="BG84" s="316">
        <f t="shared" si="380"/>
        <v>1429.6550317550004</v>
      </c>
      <c r="BH84" s="316">
        <f t="shared" si="380"/>
        <v>1437.9515820725505</v>
      </c>
      <c r="BI84" s="316">
        <f t="shared" si="380"/>
        <v>1446.3310978932759</v>
      </c>
      <c r="BJ84" s="316">
        <f t="shared" si="380"/>
        <v>1454.7944088722088</v>
      </c>
      <c r="BK84" s="316">
        <f t="shared" si="380"/>
        <v>1463.3423529609308</v>
      </c>
      <c r="BL84" s="316">
        <f t="shared" si="380"/>
        <v>1471.9757764905401</v>
      </c>
      <c r="BM84" s="316">
        <f t="shared" si="380"/>
        <v>1480.6955342554456</v>
      </c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57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7"/>
      <c r="EW84" s="47"/>
      <c r="EX84" s="47"/>
      <c r="EY84" s="47"/>
      <c r="EZ84" s="47"/>
    </row>
    <row r="85" spans="1:156" s="48" customFormat="1" ht="21.75" customHeight="1" x14ac:dyDescent="0.35">
      <c r="A85" s="200"/>
      <c r="B85" s="83" t="s">
        <v>89</v>
      </c>
      <c r="C85" s="83"/>
      <c r="D85" s="83"/>
      <c r="E85" s="83"/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300</v>
      </c>
      <c r="W85" s="52">
        <f t="shared" ref="W85:AC85" si="381">V85</f>
        <v>300</v>
      </c>
      <c r="X85" s="52">
        <f t="shared" si="381"/>
        <v>300</v>
      </c>
      <c r="Y85" s="52">
        <f t="shared" si="381"/>
        <v>300</v>
      </c>
      <c r="Z85" s="52">
        <f t="shared" si="381"/>
        <v>300</v>
      </c>
      <c r="AA85" s="52">
        <f t="shared" si="381"/>
        <v>300</v>
      </c>
      <c r="AB85" s="52">
        <f t="shared" si="381"/>
        <v>300</v>
      </c>
      <c r="AC85" s="52">
        <f t="shared" si="381"/>
        <v>300</v>
      </c>
      <c r="AD85" s="316">
        <f t="shared" ref="AD85:AD87" si="382">AC85+(AC85*0.03)</f>
        <v>309</v>
      </c>
      <c r="AE85" s="52">
        <f>AD85</f>
        <v>309</v>
      </c>
      <c r="AF85" s="52">
        <f t="shared" ref="AF85:AO85" si="383">AE85</f>
        <v>309</v>
      </c>
      <c r="AG85" s="52">
        <f t="shared" si="383"/>
        <v>309</v>
      </c>
      <c r="AH85" s="52">
        <f t="shared" si="383"/>
        <v>309</v>
      </c>
      <c r="AI85" s="52">
        <f t="shared" si="383"/>
        <v>309</v>
      </c>
      <c r="AJ85" s="52">
        <f t="shared" si="383"/>
        <v>309</v>
      </c>
      <c r="AK85" s="52">
        <f t="shared" si="383"/>
        <v>309</v>
      </c>
      <c r="AL85" s="52">
        <f t="shared" si="383"/>
        <v>309</v>
      </c>
      <c r="AM85" s="52">
        <f t="shared" si="383"/>
        <v>309</v>
      </c>
      <c r="AN85" s="52">
        <f t="shared" si="383"/>
        <v>309</v>
      </c>
      <c r="AO85" s="52">
        <f t="shared" si="383"/>
        <v>309</v>
      </c>
      <c r="AP85" s="316">
        <f t="shared" ref="AP85:AP87" si="384">AO85+(AO85*0.03)</f>
        <v>318.27</v>
      </c>
      <c r="AQ85" s="52">
        <f>AP85</f>
        <v>318.27</v>
      </c>
      <c r="AR85" s="52">
        <f t="shared" ref="AR85:BA85" si="385">AQ85</f>
        <v>318.27</v>
      </c>
      <c r="AS85" s="52">
        <f t="shared" si="385"/>
        <v>318.27</v>
      </c>
      <c r="AT85" s="52">
        <f t="shared" si="385"/>
        <v>318.27</v>
      </c>
      <c r="AU85" s="52">
        <f t="shared" si="385"/>
        <v>318.27</v>
      </c>
      <c r="AV85" s="52">
        <f t="shared" si="385"/>
        <v>318.27</v>
      </c>
      <c r="AW85" s="52">
        <f t="shared" si="385"/>
        <v>318.27</v>
      </c>
      <c r="AX85" s="52">
        <f t="shared" si="385"/>
        <v>318.27</v>
      </c>
      <c r="AY85" s="52">
        <f t="shared" si="385"/>
        <v>318.27</v>
      </c>
      <c r="AZ85" s="52">
        <f t="shared" si="385"/>
        <v>318.27</v>
      </c>
      <c r="BA85" s="52">
        <f t="shared" si="385"/>
        <v>318.27</v>
      </c>
      <c r="BB85" s="316">
        <f t="shared" ref="BB85:BB87" si="386">BA85+(BA85*0.03)</f>
        <v>327.81809999999996</v>
      </c>
      <c r="BC85" s="52">
        <f>BB85</f>
        <v>327.81809999999996</v>
      </c>
      <c r="BD85" s="52">
        <f t="shared" ref="BD85:BM85" si="387">BC85</f>
        <v>327.81809999999996</v>
      </c>
      <c r="BE85" s="52">
        <f t="shared" si="387"/>
        <v>327.81809999999996</v>
      </c>
      <c r="BF85" s="52">
        <f t="shared" si="387"/>
        <v>327.81809999999996</v>
      </c>
      <c r="BG85" s="52">
        <f t="shared" si="387"/>
        <v>327.81809999999996</v>
      </c>
      <c r="BH85" s="52">
        <f t="shared" si="387"/>
        <v>327.81809999999996</v>
      </c>
      <c r="BI85" s="52">
        <f t="shared" si="387"/>
        <v>327.81809999999996</v>
      </c>
      <c r="BJ85" s="52">
        <f t="shared" si="387"/>
        <v>327.81809999999996</v>
      </c>
      <c r="BK85" s="52">
        <f t="shared" si="387"/>
        <v>327.81809999999996</v>
      </c>
      <c r="BL85" s="52">
        <f t="shared" si="387"/>
        <v>327.81809999999996</v>
      </c>
      <c r="BM85" s="52">
        <f t="shared" si="387"/>
        <v>327.81809999999996</v>
      </c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57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7"/>
      <c r="EW85" s="47"/>
      <c r="EX85" s="47"/>
      <c r="EY85" s="47"/>
      <c r="EZ85" s="47"/>
    </row>
    <row r="86" spans="1:156" s="48" customFormat="1" ht="21.75" customHeight="1" x14ac:dyDescent="0.35">
      <c r="A86" s="200"/>
      <c r="B86" s="83" t="str">
        <f>'[1]TVP MARKETING'!A16</f>
        <v>Marketing Agency Services</v>
      </c>
      <c r="C86" s="83"/>
      <c r="D86" s="83"/>
      <c r="E86" s="83"/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500</v>
      </c>
      <c r="L86" s="52">
        <v>500</v>
      </c>
      <c r="M86" s="52">
        <v>500</v>
      </c>
      <c r="N86" s="52">
        <v>500</v>
      </c>
      <c r="O86" s="52">
        <v>500</v>
      </c>
      <c r="P86" s="52">
        <v>500</v>
      </c>
      <c r="Q86" s="52">
        <v>500</v>
      </c>
      <c r="R86" s="316">
        <v>500</v>
      </c>
      <c r="S86" s="52">
        <f>R86</f>
        <v>500</v>
      </c>
      <c r="T86" s="52">
        <f t="shared" ref="T86:AC86" si="388">S86</f>
        <v>500</v>
      </c>
      <c r="U86" s="52">
        <f t="shared" si="388"/>
        <v>500</v>
      </c>
      <c r="V86" s="52">
        <v>2000</v>
      </c>
      <c r="W86" s="52">
        <f t="shared" si="388"/>
        <v>2000</v>
      </c>
      <c r="X86" s="52">
        <f t="shared" si="388"/>
        <v>2000</v>
      </c>
      <c r="Y86" s="52">
        <f t="shared" si="388"/>
        <v>2000</v>
      </c>
      <c r="Z86" s="52">
        <f t="shared" si="388"/>
        <v>2000</v>
      </c>
      <c r="AA86" s="52">
        <f t="shared" si="388"/>
        <v>2000</v>
      </c>
      <c r="AB86" s="52">
        <f t="shared" si="388"/>
        <v>2000</v>
      </c>
      <c r="AC86" s="52">
        <f t="shared" si="388"/>
        <v>2000</v>
      </c>
      <c r="AD86" s="316">
        <f t="shared" si="382"/>
        <v>2060</v>
      </c>
      <c r="AE86" s="52">
        <f>AD86</f>
        <v>2060</v>
      </c>
      <c r="AF86" s="52">
        <f t="shared" ref="AF86:AO87" si="389">AE86</f>
        <v>2060</v>
      </c>
      <c r="AG86" s="52">
        <f t="shared" si="389"/>
        <v>2060</v>
      </c>
      <c r="AH86" s="52">
        <f t="shared" si="389"/>
        <v>2060</v>
      </c>
      <c r="AI86" s="52">
        <f t="shared" si="389"/>
        <v>2060</v>
      </c>
      <c r="AJ86" s="52">
        <f t="shared" si="389"/>
        <v>2060</v>
      </c>
      <c r="AK86" s="52">
        <f t="shared" si="389"/>
        <v>2060</v>
      </c>
      <c r="AL86" s="52">
        <f t="shared" si="389"/>
        <v>2060</v>
      </c>
      <c r="AM86" s="52">
        <f t="shared" si="389"/>
        <v>2060</v>
      </c>
      <c r="AN86" s="52">
        <f t="shared" si="389"/>
        <v>2060</v>
      </c>
      <c r="AO86" s="52">
        <f t="shared" si="389"/>
        <v>2060</v>
      </c>
      <c r="AP86" s="316">
        <f t="shared" si="384"/>
        <v>2121.8000000000002</v>
      </c>
      <c r="AQ86" s="52">
        <f>AP86</f>
        <v>2121.8000000000002</v>
      </c>
      <c r="AR86" s="52">
        <f t="shared" ref="AR86:BA87" si="390">AQ86</f>
        <v>2121.8000000000002</v>
      </c>
      <c r="AS86" s="52">
        <f t="shared" si="390"/>
        <v>2121.8000000000002</v>
      </c>
      <c r="AT86" s="52">
        <f t="shared" si="390"/>
        <v>2121.8000000000002</v>
      </c>
      <c r="AU86" s="52">
        <f t="shared" si="390"/>
        <v>2121.8000000000002</v>
      </c>
      <c r="AV86" s="52">
        <f t="shared" si="390"/>
        <v>2121.8000000000002</v>
      </c>
      <c r="AW86" s="52">
        <f t="shared" si="390"/>
        <v>2121.8000000000002</v>
      </c>
      <c r="AX86" s="52">
        <f t="shared" si="390"/>
        <v>2121.8000000000002</v>
      </c>
      <c r="AY86" s="52">
        <f t="shared" si="390"/>
        <v>2121.8000000000002</v>
      </c>
      <c r="AZ86" s="52">
        <f t="shared" si="390"/>
        <v>2121.8000000000002</v>
      </c>
      <c r="BA86" s="52">
        <f t="shared" si="390"/>
        <v>2121.8000000000002</v>
      </c>
      <c r="BB86" s="316">
        <f t="shared" si="386"/>
        <v>2185.4540000000002</v>
      </c>
      <c r="BC86" s="52">
        <f>BB86</f>
        <v>2185.4540000000002</v>
      </c>
      <c r="BD86" s="52">
        <f t="shared" ref="BD86:BM87" si="391">BC86</f>
        <v>2185.4540000000002</v>
      </c>
      <c r="BE86" s="52">
        <f t="shared" si="391"/>
        <v>2185.4540000000002</v>
      </c>
      <c r="BF86" s="52">
        <f t="shared" si="391"/>
        <v>2185.4540000000002</v>
      </c>
      <c r="BG86" s="52">
        <f t="shared" si="391"/>
        <v>2185.4540000000002</v>
      </c>
      <c r="BH86" s="52">
        <f t="shared" si="391"/>
        <v>2185.4540000000002</v>
      </c>
      <c r="BI86" s="52">
        <f t="shared" si="391"/>
        <v>2185.4540000000002</v>
      </c>
      <c r="BJ86" s="52">
        <f t="shared" si="391"/>
        <v>2185.4540000000002</v>
      </c>
      <c r="BK86" s="52">
        <f t="shared" si="391"/>
        <v>2185.4540000000002</v>
      </c>
      <c r="BL86" s="52">
        <f t="shared" si="391"/>
        <v>2185.4540000000002</v>
      </c>
      <c r="BM86" s="52">
        <f t="shared" si="391"/>
        <v>2185.4540000000002</v>
      </c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57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7"/>
      <c r="EW86" s="47"/>
      <c r="EX86" s="47"/>
      <c r="EY86" s="47"/>
      <c r="EZ86" s="47"/>
    </row>
    <row r="87" spans="1:156" s="48" customFormat="1" ht="21.75" customHeight="1" x14ac:dyDescent="0.35">
      <c r="A87" s="200"/>
      <c r="B87" s="83" t="s">
        <v>90</v>
      </c>
      <c r="C87" s="83"/>
      <c r="D87" s="83"/>
      <c r="E87" s="83"/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174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2500</v>
      </c>
      <c r="W87" s="174">
        <f t="shared" ref="W87:AB87" si="392">V87</f>
        <v>2500</v>
      </c>
      <c r="X87" s="52">
        <f t="shared" si="392"/>
        <v>2500</v>
      </c>
      <c r="Y87" s="52">
        <f t="shared" si="392"/>
        <v>2500</v>
      </c>
      <c r="Z87" s="52">
        <f t="shared" si="392"/>
        <v>2500</v>
      </c>
      <c r="AA87" s="52">
        <f t="shared" si="392"/>
        <v>2500</v>
      </c>
      <c r="AB87" s="52">
        <f t="shared" si="392"/>
        <v>2500</v>
      </c>
      <c r="AC87" s="174">
        <f>AB87</f>
        <v>2500</v>
      </c>
      <c r="AD87" s="316">
        <f t="shared" si="382"/>
        <v>2575</v>
      </c>
      <c r="AE87" s="52">
        <f t="shared" ref="AE87" si="393">AD87</f>
        <v>2575</v>
      </c>
      <c r="AF87" s="52">
        <f t="shared" si="389"/>
        <v>2575</v>
      </c>
      <c r="AG87" s="52">
        <f t="shared" si="389"/>
        <v>2575</v>
      </c>
      <c r="AH87" s="52">
        <f t="shared" si="389"/>
        <v>2575</v>
      </c>
      <c r="AI87" s="174">
        <f t="shared" si="389"/>
        <v>2575</v>
      </c>
      <c r="AJ87" s="52">
        <f t="shared" si="389"/>
        <v>2575</v>
      </c>
      <c r="AK87" s="52">
        <f t="shared" si="389"/>
        <v>2575</v>
      </c>
      <c r="AL87" s="52">
        <f t="shared" si="389"/>
        <v>2575</v>
      </c>
      <c r="AM87" s="52">
        <f t="shared" si="389"/>
        <v>2575</v>
      </c>
      <c r="AN87" s="52">
        <f t="shared" si="389"/>
        <v>2575</v>
      </c>
      <c r="AO87" s="174">
        <f>AN87</f>
        <v>2575</v>
      </c>
      <c r="AP87" s="316">
        <f t="shared" si="384"/>
        <v>2652.25</v>
      </c>
      <c r="AQ87" s="52">
        <f t="shared" ref="AQ87" si="394">AP87</f>
        <v>2652.25</v>
      </c>
      <c r="AR87" s="52">
        <f t="shared" si="390"/>
        <v>2652.25</v>
      </c>
      <c r="AS87" s="52">
        <f t="shared" si="390"/>
        <v>2652.25</v>
      </c>
      <c r="AT87" s="52">
        <f t="shared" si="390"/>
        <v>2652.25</v>
      </c>
      <c r="AU87" s="174">
        <f t="shared" si="390"/>
        <v>2652.25</v>
      </c>
      <c r="AV87" s="52">
        <f t="shared" si="390"/>
        <v>2652.25</v>
      </c>
      <c r="AW87" s="52">
        <f t="shared" si="390"/>
        <v>2652.25</v>
      </c>
      <c r="AX87" s="52">
        <f t="shared" si="390"/>
        <v>2652.25</v>
      </c>
      <c r="AY87" s="52">
        <f t="shared" si="390"/>
        <v>2652.25</v>
      </c>
      <c r="AZ87" s="52">
        <f t="shared" si="390"/>
        <v>2652.25</v>
      </c>
      <c r="BA87" s="174">
        <f>AZ87</f>
        <v>2652.25</v>
      </c>
      <c r="BB87" s="316">
        <f t="shared" si="386"/>
        <v>2731.8175000000001</v>
      </c>
      <c r="BC87" s="52">
        <f t="shared" ref="BC87" si="395">BB87</f>
        <v>2731.8175000000001</v>
      </c>
      <c r="BD87" s="52">
        <f t="shared" si="391"/>
        <v>2731.8175000000001</v>
      </c>
      <c r="BE87" s="52">
        <f t="shared" si="391"/>
        <v>2731.8175000000001</v>
      </c>
      <c r="BF87" s="52">
        <f t="shared" si="391"/>
        <v>2731.8175000000001</v>
      </c>
      <c r="BG87" s="174">
        <f t="shared" si="391"/>
        <v>2731.8175000000001</v>
      </c>
      <c r="BH87" s="52">
        <f t="shared" si="391"/>
        <v>2731.8175000000001</v>
      </c>
      <c r="BI87" s="52">
        <f t="shared" si="391"/>
        <v>2731.8175000000001</v>
      </c>
      <c r="BJ87" s="52">
        <f t="shared" si="391"/>
        <v>2731.8175000000001</v>
      </c>
      <c r="BK87" s="52">
        <f t="shared" si="391"/>
        <v>2731.8175000000001</v>
      </c>
      <c r="BL87" s="52">
        <f t="shared" si="391"/>
        <v>2731.8175000000001</v>
      </c>
      <c r="BM87" s="174">
        <f>BL87</f>
        <v>2731.8175000000001</v>
      </c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57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7"/>
      <c r="EW87" s="47"/>
      <c r="EX87" s="47"/>
      <c r="EY87" s="47"/>
      <c r="EZ87" s="47"/>
    </row>
    <row r="88" spans="1:156" s="42" customFormat="1" ht="21.75" customHeight="1" x14ac:dyDescent="0.35">
      <c r="A88" s="197"/>
      <c r="B88" s="70" t="s">
        <v>176</v>
      </c>
      <c r="C88" s="70"/>
      <c r="D88" s="70"/>
      <c r="E88" s="70"/>
      <c r="F88" s="69">
        <f t="shared" ref="F88:AB88" si="396">SUM(F83:F87)</f>
        <v>0</v>
      </c>
      <c r="G88" s="69">
        <f t="shared" si="396"/>
        <v>0</v>
      </c>
      <c r="H88" s="69">
        <f t="shared" si="396"/>
        <v>0</v>
      </c>
      <c r="I88" s="69">
        <f t="shared" si="396"/>
        <v>0</v>
      </c>
      <c r="J88" s="69">
        <f t="shared" si="396"/>
        <v>0</v>
      </c>
      <c r="K88" s="170">
        <f t="shared" si="396"/>
        <v>500</v>
      </c>
      <c r="L88" s="69">
        <f t="shared" si="396"/>
        <v>500</v>
      </c>
      <c r="M88" s="69">
        <f t="shared" si="396"/>
        <v>500</v>
      </c>
      <c r="N88" s="69">
        <f t="shared" si="396"/>
        <v>500</v>
      </c>
      <c r="O88" s="69">
        <f t="shared" si="396"/>
        <v>500</v>
      </c>
      <c r="P88" s="69">
        <f t="shared" si="396"/>
        <v>500</v>
      </c>
      <c r="Q88" s="69">
        <f t="shared" si="396"/>
        <v>500</v>
      </c>
      <c r="R88" s="69">
        <f t="shared" si="396"/>
        <v>500</v>
      </c>
      <c r="S88" s="69">
        <f t="shared" si="396"/>
        <v>500</v>
      </c>
      <c r="T88" s="69">
        <f t="shared" si="396"/>
        <v>500</v>
      </c>
      <c r="U88" s="69">
        <f t="shared" si="396"/>
        <v>500</v>
      </c>
      <c r="V88" s="69">
        <f t="shared" si="396"/>
        <v>35900</v>
      </c>
      <c r="W88" s="170">
        <f t="shared" si="396"/>
        <v>35950</v>
      </c>
      <c r="X88" s="69">
        <f t="shared" si="396"/>
        <v>36005</v>
      </c>
      <c r="Y88" s="69">
        <f t="shared" si="396"/>
        <v>36065.5</v>
      </c>
      <c r="Z88" s="69">
        <f t="shared" si="396"/>
        <v>36132.050000000003</v>
      </c>
      <c r="AA88" s="69">
        <f t="shared" si="396"/>
        <v>36205.255000000005</v>
      </c>
      <c r="AB88" s="69">
        <f t="shared" si="396"/>
        <v>36205.255000000005</v>
      </c>
      <c r="AC88" s="69">
        <f t="shared" ref="AC88:AN88" si="397">SUM(AC83:AC87)</f>
        <v>36205.255000000005</v>
      </c>
      <c r="AD88" s="69">
        <f t="shared" si="397"/>
        <v>37249.255000000005</v>
      </c>
      <c r="AE88" s="69">
        <f t="shared" si="397"/>
        <v>37249.255000000005</v>
      </c>
      <c r="AF88" s="69">
        <f t="shared" si="397"/>
        <v>37249.255000000005</v>
      </c>
      <c r="AG88" s="69">
        <f t="shared" si="397"/>
        <v>37249.255000000005</v>
      </c>
      <c r="AH88" s="69">
        <f t="shared" si="397"/>
        <v>37249.255000000005</v>
      </c>
      <c r="AI88" s="170">
        <f t="shared" si="397"/>
        <v>37249.255000000005</v>
      </c>
      <c r="AJ88" s="69">
        <f t="shared" si="397"/>
        <v>37249.255000000005</v>
      </c>
      <c r="AK88" s="69">
        <f t="shared" si="397"/>
        <v>37249.255000000005</v>
      </c>
      <c r="AL88" s="69">
        <f t="shared" si="397"/>
        <v>37257.307549999998</v>
      </c>
      <c r="AM88" s="69">
        <f t="shared" si="397"/>
        <v>37257.307549999998</v>
      </c>
      <c r="AN88" s="69">
        <f t="shared" si="397"/>
        <v>37257.307549999998</v>
      </c>
      <c r="AO88" s="69">
        <f t="shared" ref="AO88:AZ88" si="398">SUM(AO83:AO87)</f>
        <v>37257.307549999998</v>
      </c>
      <c r="AP88" s="69">
        <f t="shared" si="398"/>
        <v>38332.627549999997</v>
      </c>
      <c r="AQ88" s="69">
        <f t="shared" si="398"/>
        <v>38332.627549999997</v>
      </c>
      <c r="AR88" s="69">
        <f t="shared" si="398"/>
        <v>38332.627549999997</v>
      </c>
      <c r="AS88" s="69">
        <f t="shared" si="398"/>
        <v>38332.627549999997</v>
      </c>
      <c r="AT88" s="69">
        <f t="shared" si="398"/>
        <v>38340.760625499999</v>
      </c>
      <c r="AU88" s="170">
        <f t="shared" si="398"/>
        <v>38340.760625499999</v>
      </c>
      <c r="AV88" s="69">
        <f t="shared" si="398"/>
        <v>38340.760625499999</v>
      </c>
      <c r="AW88" s="69">
        <f t="shared" si="398"/>
        <v>38340.760625499999</v>
      </c>
      <c r="AX88" s="69">
        <f t="shared" si="398"/>
        <v>38340.760625499999</v>
      </c>
      <c r="AY88" s="69">
        <f t="shared" si="398"/>
        <v>38348.975031754999</v>
      </c>
      <c r="AZ88" s="69">
        <f t="shared" si="398"/>
        <v>38348.975031754999</v>
      </c>
      <c r="BA88" s="69">
        <f t="shared" ref="BA88:BM88" si="399">SUM(BA83:BA87)</f>
        <v>38348.975031754999</v>
      </c>
      <c r="BB88" s="69">
        <f t="shared" si="399"/>
        <v>39456.554631754989</v>
      </c>
      <c r="BC88" s="69">
        <f t="shared" si="399"/>
        <v>39456.554631754989</v>
      </c>
      <c r="BD88" s="69">
        <f t="shared" si="399"/>
        <v>39456.554631754989</v>
      </c>
      <c r="BE88" s="69">
        <f t="shared" si="399"/>
        <v>39456.554631754989</v>
      </c>
      <c r="BF88" s="69">
        <f t="shared" si="399"/>
        <v>39456.554631754989</v>
      </c>
      <c r="BG88" s="170">
        <f t="shared" si="399"/>
        <v>39456.554631754989</v>
      </c>
      <c r="BH88" s="69">
        <f t="shared" si="399"/>
        <v>39464.85118207254</v>
      </c>
      <c r="BI88" s="69">
        <f t="shared" si="399"/>
        <v>39473.230697893268</v>
      </c>
      <c r="BJ88" s="69">
        <f t="shared" si="399"/>
        <v>39481.694008872197</v>
      </c>
      <c r="BK88" s="69">
        <f t="shared" si="399"/>
        <v>39490.241952960918</v>
      </c>
      <c r="BL88" s="69">
        <f t="shared" si="399"/>
        <v>39498.875376490527</v>
      </c>
      <c r="BM88" s="69">
        <f t="shared" si="399"/>
        <v>39507.595134255433</v>
      </c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9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6"/>
      <c r="EW88" s="26"/>
      <c r="EX88" s="26"/>
      <c r="EY88" s="26"/>
      <c r="EZ88" s="26"/>
    </row>
    <row r="89" spans="1:156" s="27" customFormat="1" ht="21.75" customHeight="1" x14ac:dyDescent="0.35">
      <c r="A89" s="213"/>
      <c r="B89" s="81"/>
      <c r="C89" s="81"/>
      <c r="D89" s="81"/>
      <c r="E89" s="81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CG89" s="29"/>
    </row>
    <row r="90" spans="1:156" s="42" customFormat="1" ht="21.75" customHeight="1" x14ac:dyDescent="0.35">
      <c r="A90" s="201" t="s">
        <v>143</v>
      </c>
      <c r="B90" s="82" t="s">
        <v>145</v>
      </c>
      <c r="C90" s="82"/>
      <c r="D90" s="82"/>
      <c r="E90" s="82"/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67">
        <f>X7</f>
        <v>1500</v>
      </c>
      <c r="Y90" s="67"/>
      <c r="Z90" s="67"/>
      <c r="AA90" s="67">
        <f>AA7</f>
        <v>4050</v>
      </c>
      <c r="AB90" s="67"/>
      <c r="AC90" s="67"/>
      <c r="AD90" s="67">
        <f>AD7</f>
        <v>7650</v>
      </c>
      <c r="AE90" s="67"/>
      <c r="AF90" s="67"/>
      <c r="AG90" s="67">
        <f>AG7</f>
        <v>11750</v>
      </c>
      <c r="AH90" s="67"/>
      <c r="AI90" s="67"/>
      <c r="AJ90" s="67">
        <f>AJ7</f>
        <v>16850</v>
      </c>
      <c r="AK90" s="67"/>
      <c r="AL90" s="67"/>
      <c r="AM90" s="67">
        <f>AM7</f>
        <v>23450</v>
      </c>
      <c r="AN90" s="67"/>
      <c r="AO90" s="67"/>
      <c r="AP90" s="67">
        <f>AP7</f>
        <v>30050</v>
      </c>
      <c r="AQ90" s="67"/>
      <c r="AR90" s="67"/>
      <c r="AS90" s="67">
        <f>AS7</f>
        <v>36650</v>
      </c>
      <c r="AT90" s="67"/>
      <c r="AU90" s="67"/>
      <c r="AV90" s="67">
        <f>AV7</f>
        <v>43250</v>
      </c>
      <c r="AW90" s="67"/>
      <c r="AX90" s="67"/>
      <c r="AY90" s="67">
        <f>AY7</f>
        <v>50850</v>
      </c>
      <c r="AZ90" s="67"/>
      <c r="BA90" s="67"/>
      <c r="BB90" s="67">
        <f>BB7</f>
        <v>58950</v>
      </c>
      <c r="BC90" s="67"/>
      <c r="BD90" s="67"/>
      <c r="BE90" s="67">
        <f>BE7</f>
        <v>67050</v>
      </c>
      <c r="BF90" s="67"/>
      <c r="BG90" s="67"/>
      <c r="BH90" s="67">
        <f>BH7</f>
        <v>76150</v>
      </c>
      <c r="BI90" s="67"/>
      <c r="BJ90" s="67"/>
      <c r="BK90" s="67">
        <f>BK7</f>
        <v>86750</v>
      </c>
      <c r="BL90" s="67"/>
      <c r="BM90" s="6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9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</row>
    <row r="91" spans="1:156" s="48" customFormat="1" ht="21.75" customHeight="1" x14ac:dyDescent="0.3">
      <c r="A91" s="217"/>
      <c r="B91" s="83" t="s">
        <v>214</v>
      </c>
      <c r="C91" s="83"/>
      <c r="D91" s="83"/>
      <c r="E91" s="83"/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f>X90*0.6</f>
        <v>900</v>
      </c>
      <c r="Y91" s="52"/>
      <c r="Z91" s="52"/>
      <c r="AA91" s="52">
        <f>AA90*0.6</f>
        <v>2430</v>
      </c>
      <c r="AB91" s="52"/>
      <c r="AC91" s="52"/>
      <c r="AD91" s="52">
        <f>AD90*0.6</f>
        <v>4590</v>
      </c>
      <c r="AE91" s="52"/>
      <c r="AF91" s="52"/>
      <c r="AG91" s="52">
        <f>AG90*0.6</f>
        <v>7050</v>
      </c>
      <c r="AH91" s="52"/>
      <c r="AI91" s="52"/>
      <c r="AJ91" s="52">
        <f>AJ90*0.6</f>
        <v>10110</v>
      </c>
      <c r="AK91" s="52"/>
      <c r="AL91" s="52"/>
      <c r="AM91" s="52">
        <f>AM90*0.6</f>
        <v>14070</v>
      </c>
      <c r="AN91" s="52"/>
      <c r="AO91" s="52"/>
      <c r="AP91" s="52">
        <f>AP90*0.6</f>
        <v>18030</v>
      </c>
      <c r="AQ91" s="52"/>
      <c r="AR91" s="52"/>
      <c r="AS91" s="52">
        <f>AS90*0.6</f>
        <v>21990</v>
      </c>
      <c r="AT91" s="52"/>
      <c r="AU91" s="52"/>
      <c r="AV91" s="52">
        <f>AV90*0.6</f>
        <v>25950</v>
      </c>
      <c r="AW91" s="52"/>
      <c r="AX91" s="52"/>
      <c r="AY91" s="52">
        <f>AY90*0.6</f>
        <v>30510</v>
      </c>
      <c r="AZ91" s="52"/>
      <c r="BA91" s="52"/>
      <c r="BB91" s="52">
        <f>BB90*0.6</f>
        <v>35370</v>
      </c>
      <c r="BC91" s="52"/>
      <c r="BD91" s="52"/>
      <c r="BE91" s="52">
        <f>BE90*0.6</f>
        <v>40230</v>
      </c>
      <c r="BF91" s="52"/>
      <c r="BG91" s="52"/>
      <c r="BH91" s="52">
        <f>BH90*0.6</f>
        <v>45690</v>
      </c>
      <c r="BI91" s="52"/>
      <c r="BJ91" s="52"/>
      <c r="BK91" s="52">
        <f>BK90*0.6</f>
        <v>52050</v>
      </c>
      <c r="BL91" s="52"/>
      <c r="BM91" s="52"/>
      <c r="BN91" s="49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57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</row>
    <row r="92" spans="1:156" s="48" customFormat="1" ht="21.75" customHeight="1" x14ac:dyDescent="0.35">
      <c r="A92" s="217"/>
      <c r="B92" s="83" t="s">
        <v>144</v>
      </c>
      <c r="C92" s="83"/>
      <c r="D92" s="83"/>
      <c r="E92" s="83"/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168">
        <f>X91*3.5</f>
        <v>3150</v>
      </c>
      <c r="Y92" s="169"/>
      <c r="Z92" s="169"/>
      <c r="AA92" s="168">
        <f>AA91*3.5</f>
        <v>8505</v>
      </c>
      <c r="AB92" s="169"/>
      <c r="AC92" s="169"/>
      <c r="AD92" s="168">
        <f>AD91*3.5</f>
        <v>16065</v>
      </c>
      <c r="AE92" s="169"/>
      <c r="AF92" s="169"/>
      <c r="AG92" s="168">
        <f>AG91*3.5</f>
        <v>24675</v>
      </c>
      <c r="AH92" s="169"/>
      <c r="AI92" s="169"/>
      <c r="AJ92" s="168">
        <f>AJ91*3.5</f>
        <v>35385</v>
      </c>
      <c r="AK92" s="169"/>
      <c r="AL92" s="169"/>
      <c r="AM92" s="168">
        <f>AM91*3.5</f>
        <v>49245</v>
      </c>
      <c r="AN92" s="169"/>
      <c r="AO92" s="169"/>
      <c r="AP92" s="168">
        <f>AP91*3.5</f>
        <v>63105</v>
      </c>
      <c r="AQ92" s="169"/>
      <c r="AR92" s="169"/>
      <c r="AS92" s="168">
        <f>AS91*3.5</f>
        <v>76965</v>
      </c>
      <c r="AT92" s="169"/>
      <c r="AU92" s="169"/>
      <c r="AV92" s="168">
        <f>AV91*3.5</f>
        <v>90825</v>
      </c>
      <c r="AW92" s="169"/>
      <c r="AX92" s="169"/>
      <c r="AY92" s="168">
        <f>AY91*3.5</f>
        <v>106785</v>
      </c>
      <c r="AZ92" s="169"/>
      <c r="BA92" s="169"/>
      <c r="BB92" s="168">
        <f>BB91*3.5</f>
        <v>123795</v>
      </c>
      <c r="BC92" s="169"/>
      <c r="BD92" s="169"/>
      <c r="BE92" s="168">
        <f>BE91*3.5</f>
        <v>140805</v>
      </c>
      <c r="BF92" s="169"/>
      <c r="BG92" s="169"/>
      <c r="BH92" s="168">
        <f>BH91*3.5</f>
        <v>159915</v>
      </c>
      <c r="BI92" s="169"/>
      <c r="BJ92" s="169"/>
      <c r="BK92" s="168">
        <f>BK91*3.5</f>
        <v>182175</v>
      </c>
      <c r="BL92" s="169"/>
      <c r="BM92" s="169"/>
      <c r="BN92" s="49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57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</row>
    <row r="93" spans="1:156" s="48" customFormat="1" ht="21.75" customHeight="1" x14ac:dyDescent="0.35">
      <c r="A93" s="200"/>
      <c r="B93" s="83" t="s">
        <v>146</v>
      </c>
      <c r="C93" s="83"/>
      <c r="D93" s="83"/>
      <c r="E93" s="83"/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0</v>
      </c>
      <c r="W93" s="52">
        <v>0</v>
      </c>
      <c r="X93" s="168">
        <f>X91*0.8*1.5</f>
        <v>1080</v>
      </c>
      <c r="Y93" s="169"/>
      <c r="Z93" s="169"/>
      <c r="AA93" s="168">
        <f>AA91*0.8*1.5</f>
        <v>2916</v>
      </c>
      <c r="AB93" s="169"/>
      <c r="AC93" s="169"/>
      <c r="AD93" s="168">
        <f>AD91*0.8*1.5</f>
        <v>5508</v>
      </c>
      <c r="AE93" s="169"/>
      <c r="AF93" s="169"/>
      <c r="AG93" s="168">
        <f>AG91*0.8*1.5</f>
        <v>8460</v>
      </c>
      <c r="AH93" s="169"/>
      <c r="AI93" s="169"/>
      <c r="AJ93" s="168">
        <f>AJ91*0.8*1.5</f>
        <v>12132</v>
      </c>
      <c r="AK93" s="169"/>
      <c r="AL93" s="169"/>
      <c r="AM93" s="168">
        <f>AM91*0.8*1.5</f>
        <v>16884</v>
      </c>
      <c r="AN93" s="169"/>
      <c r="AO93" s="169"/>
      <c r="AP93" s="168">
        <f>AP91*0.8*1.5</f>
        <v>21636</v>
      </c>
      <c r="AQ93" s="169"/>
      <c r="AR93" s="169"/>
      <c r="AS93" s="168">
        <f>AS91*0.8*1.5</f>
        <v>26388</v>
      </c>
      <c r="AT93" s="169"/>
      <c r="AU93" s="169"/>
      <c r="AV93" s="168">
        <f>AV91*0.8*1.5</f>
        <v>31140</v>
      </c>
      <c r="AW93" s="169"/>
      <c r="AX93" s="169"/>
      <c r="AY93" s="168">
        <f>AY91*0.8*1.5</f>
        <v>36612</v>
      </c>
      <c r="AZ93" s="169"/>
      <c r="BA93" s="169"/>
      <c r="BB93" s="168">
        <f>BB91*0.8*1.5</f>
        <v>42444</v>
      </c>
      <c r="BC93" s="169"/>
      <c r="BD93" s="169"/>
      <c r="BE93" s="168">
        <f>BE91*0.8*1.5</f>
        <v>48276</v>
      </c>
      <c r="BF93" s="169"/>
      <c r="BG93" s="169"/>
      <c r="BH93" s="168">
        <f>BH91*0.8*1.5</f>
        <v>54828</v>
      </c>
      <c r="BI93" s="169"/>
      <c r="BJ93" s="169"/>
      <c r="BK93" s="168">
        <f>BK91*0.8*1.5</f>
        <v>62460</v>
      </c>
      <c r="BL93" s="169"/>
      <c r="BM93" s="169"/>
      <c r="BN93" s="49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57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</row>
    <row r="94" spans="1:156" s="48" customFormat="1" ht="21.75" customHeight="1" x14ac:dyDescent="0.35">
      <c r="A94" s="200"/>
      <c r="B94" s="83" t="s">
        <v>147</v>
      </c>
      <c r="C94" s="83"/>
      <c r="D94" s="83"/>
      <c r="E94" s="83"/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174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52">
        <v>0</v>
      </c>
      <c r="W94" s="52">
        <v>0</v>
      </c>
      <c r="X94" s="168">
        <f>X91*0.2*5</f>
        <v>900</v>
      </c>
      <c r="Y94" s="169"/>
      <c r="Z94" s="169"/>
      <c r="AA94" s="168">
        <f>AA91*0.2*5</f>
        <v>2430</v>
      </c>
      <c r="AB94" s="169"/>
      <c r="AC94" s="169"/>
      <c r="AD94" s="168">
        <f>AD91*0.2*5</f>
        <v>4590</v>
      </c>
      <c r="AE94" s="169"/>
      <c r="AF94" s="169"/>
      <c r="AG94" s="168">
        <f>AG91*0.2*5</f>
        <v>7050</v>
      </c>
      <c r="AH94" s="169"/>
      <c r="AI94" s="221"/>
      <c r="AJ94" s="168">
        <f>AJ91*0.2*5</f>
        <v>10110</v>
      </c>
      <c r="AK94" s="169"/>
      <c r="AL94" s="169"/>
      <c r="AM94" s="168">
        <f>AM91*0.2*5</f>
        <v>14070</v>
      </c>
      <c r="AN94" s="169"/>
      <c r="AO94" s="169"/>
      <c r="AP94" s="168">
        <f>AP91*0.2*5</f>
        <v>18030</v>
      </c>
      <c r="AQ94" s="169"/>
      <c r="AR94" s="169"/>
      <c r="AS94" s="168">
        <f>AS91*0.2*5</f>
        <v>21990</v>
      </c>
      <c r="AT94" s="169"/>
      <c r="AU94" s="239"/>
      <c r="AV94" s="168">
        <f>AV91*0.2*5</f>
        <v>25950</v>
      </c>
      <c r="AW94" s="169"/>
      <c r="AX94" s="169"/>
      <c r="AY94" s="168">
        <f>AY91*0.2*5</f>
        <v>30510</v>
      </c>
      <c r="AZ94" s="169"/>
      <c r="BA94" s="169"/>
      <c r="BB94" s="168">
        <f>BB91*0.2*5</f>
        <v>35370</v>
      </c>
      <c r="BC94" s="169"/>
      <c r="BD94" s="169"/>
      <c r="BE94" s="168">
        <f>BE91*0.2*5</f>
        <v>40230</v>
      </c>
      <c r="BF94" s="169"/>
      <c r="BG94" s="239"/>
      <c r="BH94" s="168">
        <f>BH91*0.2*5</f>
        <v>45690</v>
      </c>
      <c r="BI94" s="169"/>
      <c r="BJ94" s="169"/>
      <c r="BK94" s="168">
        <f>BK91*0.2*5</f>
        <v>52050</v>
      </c>
      <c r="BL94" s="169"/>
      <c r="BM94" s="169"/>
      <c r="BN94" s="49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57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</row>
    <row r="95" spans="1:156" s="42" customFormat="1" ht="21.75" customHeight="1" x14ac:dyDescent="0.35">
      <c r="A95" s="197"/>
      <c r="B95" s="70" t="s">
        <v>175</v>
      </c>
      <c r="C95" s="70"/>
      <c r="D95" s="70"/>
      <c r="E95" s="70"/>
      <c r="F95" s="69">
        <f>SUM(F92:F94)</f>
        <v>0</v>
      </c>
      <c r="G95" s="69"/>
      <c r="H95" s="69"/>
      <c r="I95" s="69">
        <f>SUM(I92:I94)</f>
        <v>0</v>
      </c>
      <c r="J95" s="69"/>
      <c r="K95" s="170"/>
      <c r="L95" s="69">
        <f>SUM(L92:L94)</f>
        <v>0</v>
      </c>
      <c r="M95" s="69"/>
      <c r="N95" s="69"/>
      <c r="O95" s="69">
        <f>SUM(O92:O94)</f>
        <v>0</v>
      </c>
      <c r="P95" s="69"/>
      <c r="Q95" s="69"/>
      <c r="R95" s="69">
        <f>SUM(R92:R94)</f>
        <v>0</v>
      </c>
      <c r="S95" s="69"/>
      <c r="T95" s="69"/>
      <c r="U95" s="69">
        <f>SUM(U92:U94)</f>
        <v>0</v>
      </c>
      <c r="V95" s="69"/>
      <c r="W95" s="170"/>
      <c r="X95" s="69">
        <f>SUM(X92:X94)</f>
        <v>5130</v>
      </c>
      <c r="Y95" s="69"/>
      <c r="Z95" s="69"/>
      <c r="AA95" s="69">
        <f>SUM(AA92:AA94)</f>
        <v>13851</v>
      </c>
      <c r="AB95" s="69"/>
      <c r="AC95" s="69"/>
      <c r="AD95" s="69">
        <f>SUM(AD92:AD94)</f>
        <v>26163</v>
      </c>
      <c r="AE95" s="69"/>
      <c r="AF95" s="69"/>
      <c r="AG95" s="69">
        <f>SUM(AG92:AG94)</f>
        <v>40185</v>
      </c>
      <c r="AH95" s="69"/>
      <c r="AI95" s="170"/>
      <c r="AJ95" s="69">
        <f>SUM(AJ90:AJ94)</f>
        <v>84587</v>
      </c>
      <c r="AK95" s="69"/>
      <c r="AL95" s="69"/>
      <c r="AM95" s="69">
        <f>SUM(AM90:AM94)</f>
        <v>117719</v>
      </c>
      <c r="AN95" s="69"/>
      <c r="AO95" s="69"/>
      <c r="AP95" s="69">
        <f>SUM(AP90:AP94)</f>
        <v>150851</v>
      </c>
      <c r="AQ95" s="69"/>
      <c r="AR95" s="69"/>
      <c r="AS95" s="69">
        <f>SUM(AS90:AS94)</f>
        <v>183983</v>
      </c>
      <c r="AT95" s="69"/>
      <c r="AU95" s="170"/>
      <c r="AV95" s="69">
        <f>SUM(AV92:AV94)</f>
        <v>147915</v>
      </c>
      <c r="AW95" s="69"/>
      <c r="AX95" s="69"/>
      <c r="AY95" s="69">
        <f>SUM(AY92:AY94)</f>
        <v>173907</v>
      </c>
      <c r="AZ95" s="69"/>
      <c r="BA95" s="69"/>
      <c r="BB95" s="69">
        <f>SUM(BB92:BB94)</f>
        <v>201609</v>
      </c>
      <c r="BC95" s="69"/>
      <c r="BD95" s="69"/>
      <c r="BE95" s="69">
        <f>SUM(BE92:BE94)</f>
        <v>229311</v>
      </c>
      <c r="BF95" s="69"/>
      <c r="BG95" s="170"/>
      <c r="BH95" s="69">
        <f>SUM(BH92:BH94)</f>
        <v>260433</v>
      </c>
      <c r="BI95" s="69"/>
      <c r="BJ95" s="69"/>
      <c r="BK95" s="69">
        <f>SUM(BK92:BK94)</f>
        <v>296685</v>
      </c>
      <c r="BL95" s="69"/>
      <c r="BM95" s="69"/>
      <c r="BN95" s="179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9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</row>
    <row r="96" spans="1:156" s="27" customFormat="1" ht="21.75" customHeight="1" x14ac:dyDescent="0.35">
      <c r="A96" s="213"/>
      <c r="B96" s="81"/>
      <c r="C96" s="81"/>
      <c r="D96" s="81"/>
      <c r="E96" s="81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CG96" s="29"/>
    </row>
    <row r="97" spans="1:156" s="48" customFormat="1" ht="21.75" customHeight="1" x14ac:dyDescent="0.35">
      <c r="A97" s="196" t="s">
        <v>110</v>
      </c>
      <c r="B97" s="66" t="s">
        <v>91</v>
      </c>
      <c r="C97" s="66"/>
      <c r="D97" s="66"/>
      <c r="E97" s="66"/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/>
      <c r="R97" s="52">
        <f>Q97+(Q97*0.03)</f>
        <v>0</v>
      </c>
      <c r="S97" s="52"/>
      <c r="T97" s="52"/>
      <c r="U97" s="52"/>
      <c r="V97" s="52">
        <v>1000</v>
      </c>
      <c r="W97" s="52"/>
      <c r="X97" s="52"/>
      <c r="Y97" s="52"/>
      <c r="Z97" s="52"/>
      <c r="AA97" s="52"/>
      <c r="AB97" s="52"/>
      <c r="AC97" s="52"/>
      <c r="AD97" s="52">
        <v>2000</v>
      </c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>
        <v>2000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>
        <v>2000</v>
      </c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57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7"/>
      <c r="EW97" s="47"/>
      <c r="EX97" s="47"/>
      <c r="EY97" s="47"/>
      <c r="EZ97" s="47"/>
    </row>
    <row r="98" spans="1:156" s="48" customFormat="1" ht="21.75" customHeight="1" x14ac:dyDescent="0.35">
      <c r="A98" s="197"/>
      <c r="B98" s="66" t="s">
        <v>238</v>
      </c>
      <c r="C98" s="66"/>
      <c r="D98" s="66"/>
      <c r="E98" s="66"/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 t="s">
        <v>71</v>
      </c>
      <c r="R98" s="52" t="s">
        <v>71</v>
      </c>
      <c r="S98" s="52"/>
      <c r="T98" s="52"/>
      <c r="U98" s="52"/>
      <c r="V98" s="52">
        <v>5000</v>
      </c>
      <c r="W98" s="52"/>
      <c r="X98" s="52"/>
      <c r="Y98" s="52"/>
      <c r="Z98" s="52"/>
      <c r="AA98" s="52"/>
      <c r="AB98" s="52"/>
      <c r="AC98" s="52"/>
      <c r="AD98" s="52">
        <v>5000</v>
      </c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>
        <v>5000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>
        <v>5000</v>
      </c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57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7"/>
      <c r="EW98" s="47"/>
      <c r="EX98" s="47"/>
      <c r="EY98" s="47"/>
      <c r="EZ98" s="47"/>
    </row>
    <row r="99" spans="1:156" s="48" customFormat="1" ht="21.75" customHeight="1" x14ac:dyDescent="0.35">
      <c r="A99" s="197"/>
      <c r="B99" s="66" t="s">
        <v>92</v>
      </c>
      <c r="C99" s="66"/>
      <c r="D99" s="66"/>
      <c r="E99" s="66"/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317">
        <f>P99</f>
        <v>0</v>
      </c>
      <c r="R99" s="52" t="s">
        <v>71</v>
      </c>
      <c r="S99" s="317" t="str">
        <f t="shared" ref="S99:AB99" si="400">R99</f>
        <v xml:space="preserve"> </v>
      </c>
      <c r="T99" s="317" t="str">
        <f t="shared" si="400"/>
        <v xml:space="preserve"> </v>
      </c>
      <c r="U99" s="317" t="str">
        <f t="shared" si="400"/>
        <v xml:space="preserve"> </v>
      </c>
      <c r="V99" s="317" t="str">
        <f t="shared" si="400"/>
        <v xml:space="preserve"> </v>
      </c>
      <c r="W99" s="317" t="str">
        <f t="shared" si="400"/>
        <v xml:space="preserve"> </v>
      </c>
      <c r="X99" s="317" t="str">
        <f t="shared" si="400"/>
        <v xml:space="preserve"> </v>
      </c>
      <c r="Y99" s="317" t="str">
        <f t="shared" si="400"/>
        <v xml:space="preserve"> </v>
      </c>
      <c r="Z99" s="317" t="str">
        <f t="shared" si="400"/>
        <v xml:space="preserve"> </v>
      </c>
      <c r="AA99" s="317" t="str">
        <f t="shared" si="400"/>
        <v xml:space="preserve"> </v>
      </c>
      <c r="AB99" s="317" t="str">
        <f t="shared" si="400"/>
        <v xml:space="preserve"> </v>
      </c>
      <c r="AC99" s="317" t="str">
        <f>AB99</f>
        <v xml:space="preserve"> </v>
      </c>
      <c r="AD99" s="52">
        <v>5000</v>
      </c>
      <c r="AE99" s="317" t="s">
        <v>71</v>
      </c>
      <c r="AF99" s="317" t="str">
        <f t="shared" ref="AF99" si="401">AE99</f>
        <v xml:space="preserve"> </v>
      </c>
      <c r="AG99" s="317" t="str">
        <f t="shared" ref="AG99" si="402">AF99</f>
        <v xml:space="preserve"> </v>
      </c>
      <c r="AH99" s="317" t="str">
        <f t="shared" ref="AH99" si="403">AG99</f>
        <v xml:space="preserve"> </v>
      </c>
      <c r="AI99" s="317" t="str">
        <f t="shared" ref="AI99" si="404">AH99</f>
        <v xml:space="preserve"> </v>
      </c>
      <c r="AJ99" s="317" t="str">
        <f t="shared" ref="AJ99" si="405">AI99</f>
        <v xml:space="preserve"> </v>
      </c>
      <c r="AK99" s="317" t="str">
        <f t="shared" ref="AK99" si="406">AJ99</f>
        <v xml:space="preserve"> </v>
      </c>
      <c r="AL99" s="317" t="str">
        <f t="shared" ref="AL99" si="407">AK99</f>
        <v xml:space="preserve"> </v>
      </c>
      <c r="AM99" s="317" t="str">
        <f t="shared" ref="AM99" si="408">AL99</f>
        <v xml:space="preserve"> </v>
      </c>
      <c r="AN99" s="317" t="str">
        <f t="shared" ref="AN99" si="409">AM99</f>
        <v xml:space="preserve"> </v>
      </c>
      <c r="AO99" s="317" t="str">
        <f>AN99</f>
        <v xml:space="preserve"> </v>
      </c>
      <c r="AP99" s="52">
        <v>5000</v>
      </c>
      <c r="AQ99" s="317" t="s">
        <v>71</v>
      </c>
      <c r="AR99" s="317" t="str">
        <f t="shared" ref="AR99" si="410">AQ99</f>
        <v xml:space="preserve"> </v>
      </c>
      <c r="AS99" s="317" t="str">
        <f t="shared" ref="AS99" si="411">AR99</f>
        <v xml:space="preserve"> </v>
      </c>
      <c r="AT99" s="317" t="str">
        <f t="shared" ref="AT99" si="412">AS99</f>
        <v xml:space="preserve"> </v>
      </c>
      <c r="AU99" s="317" t="str">
        <f t="shared" ref="AU99" si="413">AT99</f>
        <v xml:space="preserve"> </v>
      </c>
      <c r="AV99" s="317" t="str">
        <f t="shared" ref="AV99" si="414">AU99</f>
        <v xml:space="preserve"> </v>
      </c>
      <c r="AW99" s="317" t="str">
        <f t="shared" ref="AW99" si="415">AV99</f>
        <v xml:space="preserve"> </v>
      </c>
      <c r="AX99" s="317" t="str">
        <f t="shared" ref="AX99" si="416">AW99</f>
        <v xml:space="preserve"> </v>
      </c>
      <c r="AY99" s="317" t="str">
        <f t="shared" ref="AY99" si="417">AX99</f>
        <v xml:space="preserve"> </v>
      </c>
      <c r="AZ99" s="317" t="str">
        <f t="shared" ref="AZ99" si="418">AY99</f>
        <v xml:space="preserve"> </v>
      </c>
      <c r="BA99" s="317" t="str">
        <f>AZ99</f>
        <v xml:space="preserve"> </v>
      </c>
      <c r="BB99" s="52">
        <v>5000</v>
      </c>
      <c r="BC99" s="317" t="s">
        <v>71</v>
      </c>
      <c r="BD99" s="317" t="str">
        <f t="shared" ref="BD99" si="419">BC99</f>
        <v xml:space="preserve"> </v>
      </c>
      <c r="BE99" s="317" t="str">
        <f t="shared" ref="BE99" si="420">BD99</f>
        <v xml:space="preserve"> </v>
      </c>
      <c r="BF99" s="317" t="str">
        <f t="shared" ref="BF99" si="421">BE99</f>
        <v xml:space="preserve"> </v>
      </c>
      <c r="BG99" s="317" t="str">
        <f t="shared" ref="BG99" si="422">BF99</f>
        <v xml:space="preserve"> </v>
      </c>
      <c r="BH99" s="317" t="str">
        <f t="shared" ref="BH99" si="423">BG99</f>
        <v xml:space="preserve"> </v>
      </c>
      <c r="BI99" s="317" t="str">
        <f t="shared" ref="BI99" si="424">BH99</f>
        <v xml:space="preserve"> </v>
      </c>
      <c r="BJ99" s="317" t="str">
        <f t="shared" ref="BJ99" si="425">BI99</f>
        <v xml:space="preserve"> </v>
      </c>
      <c r="BK99" s="317" t="str">
        <f t="shared" ref="BK99" si="426">BJ99</f>
        <v xml:space="preserve"> </v>
      </c>
      <c r="BL99" s="317" t="str">
        <f t="shared" ref="BL99" si="427">BK99</f>
        <v xml:space="preserve"> </v>
      </c>
      <c r="BM99" s="317" t="str">
        <f>BL99</f>
        <v xml:space="preserve"> </v>
      </c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57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7"/>
      <c r="EW99" s="47"/>
      <c r="EX99" s="47"/>
      <c r="EY99" s="47"/>
      <c r="EZ99" s="47"/>
    </row>
    <row r="100" spans="1:156" s="48" customFormat="1" ht="21.75" customHeight="1" x14ac:dyDescent="0.35">
      <c r="A100" s="197"/>
      <c r="B100" s="66" t="s">
        <v>210</v>
      </c>
      <c r="C100" s="66"/>
      <c r="D100" s="66"/>
      <c r="E100" s="66"/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/>
      <c r="R100" s="52">
        <f t="shared" ref="R100:R106" si="428">Q100+(Q100*0.03)</f>
        <v>0</v>
      </c>
      <c r="S100" s="52"/>
      <c r="T100" s="52"/>
      <c r="U100" s="52"/>
      <c r="V100" s="52">
        <v>10000</v>
      </c>
      <c r="W100" s="52"/>
      <c r="X100" s="52"/>
      <c r="Y100" s="52"/>
      <c r="Z100" s="52"/>
      <c r="AA100" s="52"/>
      <c r="AB100" s="52"/>
      <c r="AC100" s="52"/>
      <c r="AD100" s="52">
        <f t="shared" ref="AD100:AD106" si="429">AC100+(AC100*0.03)</f>
        <v>0</v>
      </c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>
        <f t="shared" ref="AP100:AP106" si="430">AO100+(AO100*0.03)</f>
        <v>0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>
        <f t="shared" ref="BB100:BB106" si="431">BA100+(BA100*0.03)</f>
        <v>0</v>
      </c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57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7"/>
      <c r="EW100" s="47"/>
      <c r="EX100" s="47"/>
      <c r="EY100" s="47"/>
      <c r="EZ100" s="47"/>
    </row>
    <row r="101" spans="1:156" s="48" customFormat="1" ht="21.75" customHeight="1" x14ac:dyDescent="0.35">
      <c r="A101" s="197"/>
      <c r="B101" s="66" t="s">
        <v>211</v>
      </c>
      <c r="C101" s="66"/>
      <c r="D101" s="66"/>
      <c r="E101" s="66"/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/>
      <c r="R101" s="52">
        <f t="shared" si="428"/>
        <v>0</v>
      </c>
      <c r="S101" s="52"/>
      <c r="T101" s="52"/>
      <c r="U101" s="52"/>
      <c r="V101" s="52">
        <v>10000</v>
      </c>
      <c r="W101" s="52"/>
      <c r="X101" s="52"/>
      <c r="Y101" s="52"/>
      <c r="Z101" s="52"/>
      <c r="AA101" s="52"/>
      <c r="AB101" s="52"/>
      <c r="AC101" s="52"/>
      <c r="AD101" s="52">
        <f t="shared" si="429"/>
        <v>0</v>
      </c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>
        <f t="shared" si="430"/>
        <v>0</v>
      </c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>
        <f t="shared" si="431"/>
        <v>0</v>
      </c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57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7"/>
      <c r="EW101" s="47"/>
      <c r="EX101" s="47"/>
      <c r="EY101" s="47"/>
      <c r="EZ101" s="47"/>
    </row>
    <row r="102" spans="1:156" s="48" customFormat="1" ht="21.75" customHeight="1" x14ac:dyDescent="0.35">
      <c r="A102" s="197"/>
      <c r="B102" s="66" t="s">
        <v>213</v>
      </c>
      <c r="C102" s="66"/>
      <c r="D102" s="66"/>
      <c r="E102" s="66"/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3000</v>
      </c>
      <c r="R102" s="52" t="s">
        <v>71</v>
      </c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>
        <v>3000</v>
      </c>
      <c r="AD102" s="52" t="s">
        <v>71</v>
      </c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>
        <v>3500</v>
      </c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>
        <v>4000</v>
      </c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57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7"/>
      <c r="EW102" s="47"/>
      <c r="EX102" s="47"/>
      <c r="EY102" s="47"/>
      <c r="EZ102" s="47"/>
    </row>
    <row r="103" spans="1:156" s="48" customFormat="1" ht="21.75" customHeight="1" x14ac:dyDescent="0.35">
      <c r="A103" s="197"/>
      <c r="B103" s="66" t="s">
        <v>212</v>
      </c>
      <c r="C103" s="66"/>
      <c r="D103" s="66"/>
      <c r="E103" s="66"/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3000</v>
      </c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>
        <v>4000</v>
      </c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>
        <v>4500</v>
      </c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>
        <v>5000</v>
      </c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57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7"/>
      <c r="EW103" s="47"/>
      <c r="EX103" s="47"/>
      <c r="EY103" s="47"/>
      <c r="EZ103" s="47"/>
    </row>
    <row r="104" spans="1:156" s="48" customFormat="1" ht="21.75" customHeight="1" x14ac:dyDescent="0.35">
      <c r="A104" s="197"/>
      <c r="B104" s="66" t="s">
        <v>190</v>
      </c>
      <c r="C104" s="66"/>
      <c r="D104" s="66"/>
      <c r="E104" s="66"/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/>
      <c r="R104" s="52">
        <v>50000</v>
      </c>
      <c r="S104" s="52"/>
      <c r="T104" s="52"/>
      <c r="U104" s="52"/>
      <c r="V104" s="52"/>
      <c r="W104" s="52"/>
      <c r="X104" s="52" t="s">
        <v>71</v>
      </c>
      <c r="Y104" s="52"/>
      <c r="Z104" s="52"/>
      <c r="AA104" s="52"/>
      <c r="AB104" s="52"/>
      <c r="AC104" s="52"/>
      <c r="AD104" s="52">
        <f>R104+(R104*0.03)</f>
        <v>51500</v>
      </c>
      <c r="AE104" s="52"/>
      <c r="AF104" s="52"/>
      <c r="AG104" s="52"/>
      <c r="AH104" s="52"/>
      <c r="AI104" s="52"/>
      <c r="AJ104" s="52" t="s">
        <v>71</v>
      </c>
      <c r="AK104" s="52"/>
      <c r="AL104" s="52"/>
      <c r="AM104" s="52"/>
      <c r="AN104" s="52"/>
      <c r="AO104" s="52"/>
      <c r="AP104" s="52">
        <f>AD104+(AD104*0.03)</f>
        <v>53045</v>
      </c>
      <c r="AQ104" s="52"/>
      <c r="AR104" s="52"/>
      <c r="AS104" s="52"/>
      <c r="AT104" s="52"/>
      <c r="AU104" s="52"/>
      <c r="AV104" s="52" t="s">
        <v>71</v>
      </c>
      <c r="AW104" s="52"/>
      <c r="AX104" s="52"/>
      <c r="AY104" s="52"/>
      <c r="AZ104" s="52"/>
      <c r="BA104" s="52"/>
      <c r="BB104" s="52">
        <f>AP104+(AP104*0.03)</f>
        <v>54636.35</v>
      </c>
      <c r="BC104" s="52"/>
      <c r="BD104" s="52"/>
      <c r="BE104" s="52"/>
      <c r="BF104" s="52"/>
      <c r="BG104" s="52"/>
      <c r="BH104" s="52" t="s">
        <v>71</v>
      </c>
      <c r="BI104" s="52"/>
      <c r="BJ104" s="52"/>
      <c r="BK104" s="52"/>
      <c r="BL104" s="52"/>
      <c r="BM104" s="52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57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7"/>
      <c r="EW104" s="47"/>
      <c r="EX104" s="47"/>
      <c r="EY104" s="47"/>
      <c r="EZ104" s="47"/>
    </row>
    <row r="105" spans="1:156" s="48" customFormat="1" ht="21.75" customHeight="1" x14ac:dyDescent="0.35">
      <c r="A105" s="197"/>
      <c r="B105" s="66" t="s">
        <v>193</v>
      </c>
      <c r="C105" s="66"/>
      <c r="D105" s="66"/>
      <c r="E105" s="66"/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2500</v>
      </c>
      <c r="R105" s="52" t="s">
        <v>71</v>
      </c>
      <c r="S105" s="52" t="s">
        <v>71</v>
      </c>
      <c r="T105" s="52" t="s">
        <v>71</v>
      </c>
      <c r="U105" s="52" t="s">
        <v>71</v>
      </c>
      <c r="V105" s="52">
        <v>2500</v>
      </c>
      <c r="W105" s="52">
        <v>2500</v>
      </c>
      <c r="X105" s="52">
        <v>2500</v>
      </c>
      <c r="Y105" s="52">
        <v>2500</v>
      </c>
      <c r="Z105" s="52">
        <v>2500</v>
      </c>
      <c r="AA105" s="52">
        <v>2500</v>
      </c>
      <c r="AB105" s="52">
        <v>2500</v>
      </c>
      <c r="AC105" s="52">
        <v>2500</v>
      </c>
      <c r="AD105" s="52">
        <f t="shared" si="429"/>
        <v>2575</v>
      </c>
      <c r="AE105" s="52">
        <v>2500</v>
      </c>
      <c r="AF105" s="52">
        <v>2500</v>
      </c>
      <c r="AG105" s="52">
        <v>2500</v>
      </c>
      <c r="AH105" s="52">
        <v>2500</v>
      </c>
      <c r="AI105" s="52">
        <v>2500</v>
      </c>
      <c r="AJ105" s="52">
        <v>2500</v>
      </c>
      <c r="AK105" s="52">
        <v>2500</v>
      </c>
      <c r="AL105" s="52">
        <v>2500</v>
      </c>
      <c r="AM105" s="52">
        <v>2500</v>
      </c>
      <c r="AN105" s="52">
        <v>2500</v>
      </c>
      <c r="AO105" s="52">
        <v>2500</v>
      </c>
      <c r="AP105" s="52">
        <f t="shared" si="430"/>
        <v>2575</v>
      </c>
      <c r="AQ105" s="52">
        <v>2500</v>
      </c>
      <c r="AR105" s="52">
        <v>2500</v>
      </c>
      <c r="AS105" s="52">
        <v>2500</v>
      </c>
      <c r="AT105" s="52">
        <v>2500</v>
      </c>
      <c r="AU105" s="52">
        <v>2500</v>
      </c>
      <c r="AV105" s="52">
        <v>2500</v>
      </c>
      <c r="AW105" s="52">
        <v>2500</v>
      </c>
      <c r="AX105" s="52">
        <v>2500</v>
      </c>
      <c r="AY105" s="52">
        <v>2500</v>
      </c>
      <c r="AZ105" s="52">
        <v>2500</v>
      </c>
      <c r="BA105" s="52">
        <v>2500</v>
      </c>
      <c r="BB105" s="52">
        <f t="shared" si="431"/>
        <v>2575</v>
      </c>
      <c r="BC105" s="52">
        <v>2500</v>
      </c>
      <c r="BD105" s="52">
        <v>2500</v>
      </c>
      <c r="BE105" s="52">
        <v>2500</v>
      </c>
      <c r="BF105" s="52">
        <v>2500</v>
      </c>
      <c r="BG105" s="52">
        <v>2500</v>
      </c>
      <c r="BH105" s="52">
        <v>2500</v>
      </c>
      <c r="BI105" s="52">
        <v>2500</v>
      </c>
      <c r="BJ105" s="52">
        <v>2500</v>
      </c>
      <c r="BK105" s="52">
        <v>2500</v>
      </c>
      <c r="BL105" s="52">
        <v>2500</v>
      </c>
      <c r="BM105" s="52">
        <v>2500</v>
      </c>
      <c r="BN105" s="49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57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7"/>
      <c r="EW105" s="47"/>
      <c r="EX105" s="47"/>
      <c r="EY105" s="47"/>
      <c r="EZ105" s="47"/>
    </row>
    <row r="106" spans="1:156" s="47" customFormat="1" ht="21.75" customHeight="1" x14ac:dyDescent="0.35">
      <c r="A106" s="197"/>
      <c r="B106" s="66"/>
      <c r="C106" s="66"/>
      <c r="D106" s="66"/>
      <c r="E106" s="66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>
        <f t="shared" si="428"/>
        <v>0</v>
      </c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>
        <f t="shared" si="429"/>
        <v>0</v>
      </c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>
        <f t="shared" si="430"/>
        <v>0</v>
      </c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>
        <f t="shared" si="431"/>
        <v>0</v>
      </c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57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</row>
    <row r="107" spans="1:156" s="48" customFormat="1" ht="21.75" customHeight="1" x14ac:dyDescent="0.35">
      <c r="A107" s="196" t="s">
        <v>111</v>
      </c>
      <c r="B107" s="66" t="s">
        <v>93</v>
      </c>
      <c r="C107" s="66" t="s">
        <v>71</v>
      </c>
      <c r="D107" s="66"/>
      <c r="E107" s="66"/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15000</v>
      </c>
      <c r="W107" s="52">
        <f t="shared" ref="W107" si="432">V107</f>
        <v>15000</v>
      </c>
      <c r="X107" s="52">
        <f t="shared" ref="X107" si="433">W107</f>
        <v>15000</v>
      </c>
      <c r="Y107" s="52">
        <f t="shared" ref="Y107" si="434">X107</f>
        <v>15000</v>
      </c>
      <c r="Z107" s="52">
        <f t="shared" ref="Z107" si="435">Y107</f>
        <v>15000</v>
      </c>
      <c r="AA107" s="52">
        <f t="shared" ref="AA107" si="436">Z107</f>
        <v>15000</v>
      </c>
      <c r="AB107" s="52">
        <f>AA107</f>
        <v>15000</v>
      </c>
      <c r="AC107" s="52">
        <f t="shared" ref="AC107:AC118" si="437">AB107+(AB107*0.03)</f>
        <v>15450</v>
      </c>
      <c r="AD107" s="52">
        <f t="shared" ref="AD107" si="438">AC107</f>
        <v>15450</v>
      </c>
      <c r="AE107" s="52">
        <f t="shared" ref="AE107:AE108" si="439">AD107</f>
        <v>15450</v>
      </c>
      <c r="AF107" s="52">
        <f t="shared" ref="AF107:AF108" si="440">AE107</f>
        <v>15450</v>
      </c>
      <c r="AG107" s="52">
        <f t="shared" ref="AG107:AG108" si="441">AF107</f>
        <v>15450</v>
      </c>
      <c r="AH107" s="52">
        <f t="shared" ref="AH107:AH108" si="442">AG107</f>
        <v>15450</v>
      </c>
      <c r="AI107" s="52">
        <f t="shared" ref="AI107:AI112" si="443">AH107</f>
        <v>15450</v>
      </c>
      <c r="AJ107" s="52">
        <f t="shared" ref="AJ107:AJ108" si="444">AI107</f>
        <v>15450</v>
      </c>
      <c r="AK107" s="52">
        <f t="shared" ref="AK107:AK108" si="445">AJ107</f>
        <v>15450</v>
      </c>
      <c r="AL107" s="52">
        <f t="shared" ref="AL107:AL108" si="446">AK107</f>
        <v>15450</v>
      </c>
      <c r="AM107" s="52">
        <f t="shared" ref="AM107:AM108" si="447">AL107</f>
        <v>15450</v>
      </c>
      <c r="AN107" s="52">
        <f>AM107</f>
        <v>15450</v>
      </c>
      <c r="AO107" s="52">
        <f t="shared" ref="AO107:AO118" si="448">AN107+(AN107*0.03)</f>
        <v>15913.5</v>
      </c>
      <c r="AP107" s="52">
        <f t="shared" ref="AP107" si="449">AO107</f>
        <v>15913.5</v>
      </c>
      <c r="AQ107" s="52">
        <f t="shared" ref="AQ107:AQ108" si="450">AP107</f>
        <v>15913.5</v>
      </c>
      <c r="AR107" s="52">
        <f t="shared" ref="AR107:AR108" si="451">AQ107</f>
        <v>15913.5</v>
      </c>
      <c r="AS107" s="52">
        <f t="shared" ref="AS107:AS108" si="452">AR107</f>
        <v>15913.5</v>
      </c>
      <c r="AT107" s="52">
        <f t="shared" ref="AT107:AT108" si="453">AS107</f>
        <v>15913.5</v>
      </c>
      <c r="AU107" s="52">
        <f t="shared" ref="AU107:AU112" si="454">AT107</f>
        <v>15913.5</v>
      </c>
      <c r="AV107" s="52">
        <f t="shared" ref="AV107:AV108" si="455">AU107</f>
        <v>15913.5</v>
      </c>
      <c r="AW107" s="52">
        <f t="shared" ref="AW107:AW108" si="456">AV107</f>
        <v>15913.5</v>
      </c>
      <c r="AX107" s="52">
        <f t="shared" ref="AX107:AX108" si="457">AW107</f>
        <v>15913.5</v>
      </c>
      <c r="AY107" s="52">
        <f t="shared" ref="AY107:AY108" si="458">AX107</f>
        <v>15913.5</v>
      </c>
      <c r="AZ107" s="52">
        <f>AY107</f>
        <v>15913.5</v>
      </c>
      <c r="BA107" s="52">
        <f t="shared" ref="BA107:BA118" si="459">AZ107+(AZ107*0.03)</f>
        <v>16390.904999999999</v>
      </c>
      <c r="BB107" s="52">
        <f t="shared" ref="BB107" si="460">BA107</f>
        <v>16390.904999999999</v>
      </c>
      <c r="BC107" s="52">
        <f t="shared" ref="BC107:BC108" si="461">BB107</f>
        <v>16390.904999999999</v>
      </c>
      <c r="BD107" s="52">
        <f t="shared" ref="BD107:BD108" si="462">BC107</f>
        <v>16390.904999999999</v>
      </c>
      <c r="BE107" s="52">
        <f t="shared" ref="BE107:BE108" si="463">BD107</f>
        <v>16390.904999999999</v>
      </c>
      <c r="BF107" s="52">
        <f t="shared" ref="BF107:BF108" si="464">BE107</f>
        <v>16390.904999999999</v>
      </c>
      <c r="BG107" s="52">
        <f t="shared" ref="BG107:BG112" si="465">BF107</f>
        <v>16390.904999999999</v>
      </c>
      <c r="BH107" s="52">
        <f t="shared" ref="BH107:BH108" si="466">BG107</f>
        <v>16390.904999999999</v>
      </c>
      <c r="BI107" s="52">
        <f t="shared" ref="BI107:BI108" si="467">BH107</f>
        <v>16390.904999999999</v>
      </c>
      <c r="BJ107" s="52">
        <f t="shared" ref="BJ107:BJ108" si="468">BI107</f>
        <v>16390.904999999999</v>
      </c>
      <c r="BK107" s="52">
        <f t="shared" ref="BK107:BK108" si="469">BJ107</f>
        <v>16390.904999999999</v>
      </c>
      <c r="BL107" s="52">
        <f>BK107</f>
        <v>16390.904999999999</v>
      </c>
      <c r="BM107" s="52">
        <f t="shared" ref="BM107:BM118" si="470">BL107+(BL107*0.03)</f>
        <v>16882.632149999998</v>
      </c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4"/>
      <c r="BZ107" s="44"/>
      <c r="CA107" s="44"/>
      <c r="CB107" s="44"/>
      <c r="CC107" s="44"/>
      <c r="CD107" s="44"/>
      <c r="CE107" s="44"/>
      <c r="CF107" s="44"/>
      <c r="CG107" s="57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7"/>
      <c r="EW107" s="47"/>
      <c r="EX107" s="47"/>
      <c r="EY107" s="47"/>
      <c r="EZ107" s="47"/>
    </row>
    <row r="108" spans="1:156" s="48" customFormat="1" ht="21.75" customHeight="1" x14ac:dyDescent="0.35">
      <c r="A108" s="197"/>
      <c r="B108" s="66" t="s">
        <v>129</v>
      </c>
      <c r="C108" s="66" t="s">
        <v>71</v>
      </c>
      <c r="D108" s="66"/>
      <c r="E108" s="66"/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3000</v>
      </c>
      <c r="W108" s="52">
        <v>3000</v>
      </c>
      <c r="X108" s="52">
        <v>3000</v>
      </c>
      <c r="Y108" s="52">
        <f>X108</f>
        <v>3000</v>
      </c>
      <c r="Z108" s="52">
        <f>Y108</f>
        <v>3000</v>
      </c>
      <c r="AA108" s="52">
        <f>Y108</f>
        <v>3000</v>
      </c>
      <c r="AB108" s="52">
        <f>Z108</f>
        <v>3000</v>
      </c>
      <c r="AC108" s="52">
        <f t="shared" si="437"/>
        <v>3090</v>
      </c>
      <c r="AD108" s="52">
        <f>AC108</f>
        <v>3090</v>
      </c>
      <c r="AE108" s="52">
        <f t="shared" si="439"/>
        <v>3090</v>
      </c>
      <c r="AF108" s="52">
        <f t="shared" si="440"/>
        <v>3090</v>
      </c>
      <c r="AG108" s="52">
        <f t="shared" si="441"/>
        <v>3090</v>
      </c>
      <c r="AH108" s="52">
        <f t="shared" si="442"/>
        <v>3090</v>
      </c>
      <c r="AI108" s="52">
        <f t="shared" si="443"/>
        <v>3090</v>
      </c>
      <c r="AJ108" s="52">
        <f t="shared" si="444"/>
        <v>3090</v>
      </c>
      <c r="AK108" s="52">
        <f t="shared" si="445"/>
        <v>3090</v>
      </c>
      <c r="AL108" s="52">
        <f t="shared" si="446"/>
        <v>3090</v>
      </c>
      <c r="AM108" s="52">
        <f t="shared" si="447"/>
        <v>3090</v>
      </c>
      <c r="AN108" s="52">
        <f>AM108</f>
        <v>3090</v>
      </c>
      <c r="AO108" s="52">
        <f t="shared" si="448"/>
        <v>3182.7</v>
      </c>
      <c r="AP108" s="52">
        <f>AO108</f>
        <v>3182.7</v>
      </c>
      <c r="AQ108" s="52">
        <f t="shared" si="450"/>
        <v>3182.7</v>
      </c>
      <c r="AR108" s="52">
        <f t="shared" si="451"/>
        <v>3182.7</v>
      </c>
      <c r="AS108" s="52">
        <f t="shared" si="452"/>
        <v>3182.7</v>
      </c>
      <c r="AT108" s="52">
        <f t="shared" si="453"/>
        <v>3182.7</v>
      </c>
      <c r="AU108" s="52">
        <f t="shared" si="454"/>
        <v>3182.7</v>
      </c>
      <c r="AV108" s="52">
        <f t="shared" si="455"/>
        <v>3182.7</v>
      </c>
      <c r="AW108" s="52">
        <f t="shared" si="456"/>
        <v>3182.7</v>
      </c>
      <c r="AX108" s="52">
        <f t="shared" si="457"/>
        <v>3182.7</v>
      </c>
      <c r="AY108" s="52">
        <f t="shared" si="458"/>
        <v>3182.7</v>
      </c>
      <c r="AZ108" s="52">
        <f>AY108</f>
        <v>3182.7</v>
      </c>
      <c r="BA108" s="52">
        <f t="shared" si="459"/>
        <v>3278.1809999999996</v>
      </c>
      <c r="BB108" s="52">
        <f>BA108</f>
        <v>3278.1809999999996</v>
      </c>
      <c r="BC108" s="52">
        <f t="shared" si="461"/>
        <v>3278.1809999999996</v>
      </c>
      <c r="BD108" s="52">
        <f t="shared" si="462"/>
        <v>3278.1809999999996</v>
      </c>
      <c r="BE108" s="52">
        <f t="shared" si="463"/>
        <v>3278.1809999999996</v>
      </c>
      <c r="BF108" s="52">
        <f t="shared" si="464"/>
        <v>3278.1809999999996</v>
      </c>
      <c r="BG108" s="52">
        <f t="shared" si="465"/>
        <v>3278.1809999999996</v>
      </c>
      <c r="BH108" s="52">
        <f t="shared" si="466"/>
        <v>3278.1809999999996</v>
      </c>
      <c r="BI108" s="52">
        <f t="shared" si="467"/>
        <v>3278.1809999999996</v>
      </c>
      <c r="BJ108" s="52">
        <f t="shared" si="468"/>
        <v>3278.1809999999996</v>
      </c>
      <c r="BK108" s="52">
        <f t="shared" si="469"/>
        <v>3278.1809999999996</v>
      </c>
      <c r="BL108" s="52">
        <f>BK108</f>
        <v>3278.1809999999996</v>
      </c>
      <c r="BM108" s="52">
        <f t="shared" si="470"/>
        <v>3376.5264299999994</v>
      </c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4"/>
      <c r="BZ108" s="44"/>
      <c r="CA108" s="44"/>
      <c r="CB108" s="44"/>
      <c r="CC108" s="44"/>
      <c r="CD108" s="44"/>
      <c r="CE108" s="44"/>
      <c r="CF108" s="44"/>
      <c r="CG108" s="57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7"/>
      <c r="EW108" s="47"/>
      <c r="EX108" s="47"/>
      <c r="EY108" s="47"/>
      <c r="EZ108" s="47"/>
    </row>
    <row r="109" spans="1:156" s="48" customFormat="1" ht="21.75" customHeight="1" x14ac:dyDescent="0.35">
      <c r="A109" s="197"/>
      <c r="B109" s="66" t="s">
        <v>140</v>
      </c>
      <c r="C109" s="66" t="s">
        <v>71</v>
      </c>
      <c r="D109" s="66"/>
      <c r="E109" s="66"/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25000</v>
      </c>
      <c r="W109" s="52"/>
      <c r="X109" s="52">
        <v>25000</v>
      </c>
      <c r="Y109" s="52"/>
      <c r="Z109" s="52">
        <v>25000</v>
      </c>
      <c r="AA109" s="52"/>
      <c r="AB109" s="52">
        <v>25000</v>
      </c>
      <c r="AC109" s="52">
        <f t="shared" si="437"/>
        <v>25750</v>
      </c>
      <c r="AD109" s="52">
        <f>AC109</f>
        <v>25750</v>
      </c>
      <c r="AE109" s="52"/>
      <c r="AF109" s="52">
        <f>AD109</f>
        <v>25750</v>
      </c>
      <c r="AG109" s="52"/>
      <c r="AH109" s="52">
        <f>AF109</f>
        <v>25750</v>
      </c>
      <c r="AI109" s="52">
        <f t="shared" si="443"/>
        <v>25750</v>
      </c>
      <c r="AJ109" s="52"/>
      <c r="AK109" s="52">
        <f>AI109</f>
        <v>25750</v>
      </c>
      <c r="AL109" s="52"/>
      <c r="AM109" s="52">
        <f>AK109</f>
        <v>25750</v>
      </c>
      <c r="AN109" s="52"/>
      <c r="AO109" s="52">
        <f t="shared" si="448"/>
        <v>0</v>
      </c>
      <c r="AP109" s="52">
        <f>AO109</f>
        <v>0</v>
      </c>
      <c r="AQ109" s="52"/>
      <c r="AR109" s="52">
        <f>AP109</f>
        <v>0</v>
      </c>
      <c r="AS109" s="52"/>
      <c r="AT109" s="52">
        <f>AR109</f>
        <v>0</v>
      </c>
      <c r="AU109" s="52">
        <f t="shared" si="454"/>
        <v>0</v>
      </c>
      <c r="AV109" s="52"/>
      <c r="AW109" s="52">
        <f>AU109</f>
        <v>0</v>
      </c>
      <c r="AX109" s="52"/>
      <c r="AY109" s="52">
        <f>AW109</f>
        <v>0</v>
      </c>
      <c r="AZ109" s="52"/>
      <c r="BA109" s="52">
        <f t="shared" si="459"/>
        <v>0</v>
      </c>
      <c r="BB109" s="52">
        <f>BA109</f>
        <v>0</v>
      </c>
      <c r="BC109" s="52"/>
      <c r="BD109" s="52">
        <f>BB109</f>
        <v>0</v>
      </c>
      <c r="BE109" s="52"/>
      <c r="BF109" s="52">
        <f>BD109</f>
        <v>0</v>
      </c>
      <c r="BG109" s="52">
        <f t="shared" si="465"/>
        <v>0</v>
      </c>
      <c r="BH109" s="52"/>
      <c r="BI109" s="52">
        <f>BG109</f>
        <v>0</v>
      </c>
      <c r="BJ109" s="52"/>
      <c r="BK109" s="52">
        <f>BI109</f>
        <v>0</v>
      </c>
      <c r="BL109" s="52"/>
      <c r="BM109" s="52">
        <f t="shared" si="470"/>
        <v>0</v>
      </c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4"/>
      <c r="BZ109" s="44"/>
      <c r="CA109" s="44"/>
      <c r="CB109" s="44"/>
      <c r="CC109" s="44"/>
      <c r="CD109" s="44"/>
      <c r="CE109" s="44"/>
      <c r="CF109" s="44"/>
      <c r="CG109" s="57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7"/>
      <c r="EW109" s="47"/>
      <c r="EX109" s="47"/>
      <c r="EY109" s="47"/>
      <c r="EZ109" s="47"/>
    </row>
    <row r="110" spans="1:156" s="48" customFormat="1" ht="21.75" customHeight="1" x14ac:dyDescent="0.35">
      <c r="A110" s="197"/>
      <c r="B110" s="66" t="s">
        <v>94</v>
      </c>
      <c r="C110" s="66" t="s">
        <v>71</v>
      </c>
      <c r="D110" s="66"/>
      <c r="E110" s="66"/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500</v>
      </c>
      <c r="W110" s="52">
        <f t="shared" ref="W110:W112" si="471">V110</f>
        <v>500</v>
      </c>
      <c r="X110" s="52">
        <f t="shared" ref="X110:X117" si="472">W110</f>
        <v>500</v>
      </c>
      <c r="Y110" s="52">
        <f t="shared" ref="Y110:Y117" si="473">X110</f>
        <v>500</v>
      </c>
      <c r="Z110" s="52">
        <f t="shared" ref="Z110:Z117" si="474">Y110</f>
        <v>500</v>
      </c>
      <c r="AA110" s="52">
        <f t="shared" ref="AA110:AA117" si="475">Z110</f>
        <v>500</v>
      </c>
      <c r="AB110" s="52">
        <f>AA110</f>
        <v>500</v>
      </c>
      <c r="AC110" s="52">
        <f t="shared" si="437"/>
        <v>515</v>
      </c>
      <c r="AD110" s="52">
        <f t="shared" ref="AD110:AD112" si="476">AC110</f>
        <v>515</v>
      </c>
      <c r="AE110" s="52">
        <f t="shared" ref="AE110:AE112" si="477">AD110</f>
        <v>515</v>
      </c>
      <c r="AF110" s="52">
        <f t="shared" ref="AF110:AF112" si="478">AE110</f>
        <v>515</v>
      </c>
      <c r="AG110" s="52">
        <f t="shared" ref="AG110:AG112" si="479">AF110</f>
        <v>515</v>
      </c>
      <c r="AH110" s="52">
        <f t="shared" ref="AH110:AH112" si="480">AG110</f>
        <v>515</v>
      </c>
      <c r="AI110" s="52">
        <f t="shared" si="443"/>
        <v>515</v>
      </c>
      <c r="AJ110" s="52">
        <f t="shared" ref="AJ110:AJ116" si="481">AI110</f>
        <v>515</v>
      </c>
      <c r="AK110" s="52">
        <f t="shared" ref="AK110:AK116" si="482">AJ110</f>
        <v>515</v>
      </c>
      <c r="AL110" s="52">
        <f t="shared" ref="AL110:AL116" si="483">AK110</f>
        <v>515</v>
      </c>
      <c r="AM110" s="52">
        <f t="shared" ref="AM110:AM116" si="484">AL110</f>
        <v>515</v>
      </c>
      <c r="AN110" s="52">
        <f>AM110</f>
        <v>515</v>
      </c>
      <c r="AO110" s="52">
        <f t="shared" si="448"/>
        <v>530.45000000000005</v>
      </c>
      <c r="AP110" s="52">
        <f t="shared" ref="AP110:AP112" si="485">AO110</f>
        <v>530.45000000000005</v>
      </c>
      <c r="AQ110" s="52">
        <f t="shared" ref="AQ110:AQ112" si="486">AP110</f>
        <v>530.45000000000005</v>
      </c>
      <c r="AR110" s="52">
        <f t="shared" ref="AR110:AR112" si="487">AQ110</f>
        <v>530.45000000000005</v>
      </c>
      <c r="AS110" s="52">
        <f t="shared" ref="AS110:AS112" si="488">AR110</f>
        <v>530.45000000000005</v>
      </c>
      <c r="AT110" s="52">
        <f t="shared" ref="AT110:AT112" si="489">AS110</f>
        <v>530.45000000000005</v>
      </c>
      <c r="AU110" s="52">
        <f t="shared" si="454"/>
        <v>530.45000000000005</v>
      </c>
      <c r="AV110" s="52">
        <f t="shared" ref="AV110:AV116" si="490">AU110</f>
        <v>530.45000000000005</v>
      </c>
      <c r="AW110" s="52">
        <f t="shared" ref="AW110:AW116" si="491">AV110</f>
        <v>530.45000000000005</v>
      </c>
      <c r="AX110" s="52">
        <f t="shared" ref="AX110:AX116" si="492">AW110</f>
        <v>530.45000000000005</v>
      </c>
      <c r="AY110" s="52">
        <f t="shared" ref="AY110:AY116" si="493">AX110</f>
        <v>530.45000000000005</v>
      </c>
      <c r="AZ110" s="52">
        <f>AY110</f>
        <v>530.45000000000005</v>
      </c>
      <c r="BA110" s="52">
        <f t="shared" si="459"/>
        <v>546.36350000000004</v>
      </c>
      <c r="BB110" s="52">
        <f t="shared" ref="BB110:BB112" si="494">BA110</f>
        <v>546.36350000000004</v>
      </c>
      <c r="BC110" s="52">
        <f t="shared" ref="BC110:BC112" si="495">BB110</f>
        <v>546.36350000000004</v>
      </c>
      <c r="BD110" s="52">
        <f t="shared" ref="BD110:BD112" si="496">BC110</f>
        <v>546.36350000000004</v>
      </c>
      <c r="BE110" s="52">
        <f t="shared" ref="BE110:BE112" si="497">BD110</f>
        <v>546.36350000000004</v>
      </c>
      <c r="BF110" s="52">
        <f t="shared" ref="BF110:BF112" si="498">BE110</f>
        <v>546.36350000000004</v>
      </c>
      <c r="BG110" s="52">
        <f t="shared" si="465"/>
        <v>546.36350000000004</v>
      </c>
      <c r="BH110" s="52">
        <f t="shared" ref="BH110:BH116" si="499">BG110</f>
        <v>546.36350000000004</v>
      </c>
      <c r="BI110" s="52">
        <f t="shared" ref="BI110:BI116" si="500">BH110</f>
        <v>546.36350000000004</v>
      </c>
      <c r="BJ110" s="52">
        <f t="shared" ref="BJ110:BJ116" si="501">BI110</f>
        <v>546.36350000000004</v>
      </c>
      <c r="BK110" s="52">
        <f t="shared" ref="BK110:BK116" si="502">BJ110</f>
        <v>546.36350000000004</v>
      </c>
      <c r="BL110" s="52">
        <f>BK110</f>
        <v>546.36350000000004</v>
      </c>
      <c r="BM110" s="52">
        <f t="shared" si="470"/>
        <v>562.75440500000002</v>
      </c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4"/>
      <c r="BZ110" s="44"/>
      <c r="CA110" s="44"/>
      <c r="CB110" s="44"/>
      <c r="CC110" s="44"/>
      <c r="CD110" s="44"/>
      <c r="CE110" s="44"/>
      <c r="CF110" s="44"/>
      <c r="CG110" s="57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7"/>
      <c r="EW110" s="47"/>
      <c r="EX110" s="47"/>
      <c r="EY110" s="47"/>
      <c r="EZ110" s="47"/>
    </row>
    <row r="111" spans="1:156" s="48" customFormat="1" ht="21.75" customHeight="1" x14ac:dyDescent="0.35">
      <c r="A111" s="197"/>
      <c r="B111" s="66" t="s">
        <v>141</v>
      </c>
      <c r="C111" s="66" t="s">
        <v>71</v>
      </c>
      <c r="D111" s="66"/>
      <c r="E111" s="66"/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2500</v>
      </c>
      <c r="W111" s="52">
        <f t="shared" si="471"/>
        <v>2500</v>
      </c>
      <c r="X111" s="52">
        <f t="shared" si="472"/>
        <v>2500</v>
      </c>
      <c r="Y111" s="52">
        <f t="shared" si="473"/>
        <v>2500</v>
      </c>
      <c r="Z111" s="52">
        <f t="shared" si="474"/>
        <v>2500</v>
      </c>
      <c r="AA111" s="52">
        <f t="shared" si="475"/>
        <v>2500</v>
      </c>
      <c r="AB111" s="52">
        <f>AA111*1.05</f>
        <v>2625</v>
      </c>
      <c r="AC111" s="52">
        <f t="shared" si="437"/>
        <v>2703.75</v>
      </c>
      <c r="AD111" s="52">
        <f t="shared" si="476"/>
        <v>2703.75</v>
      </c>
      <c r="AE111" s="52">
        <f t="shared" si="477"/>
        <v>2703.75</v>
      </c>
      <c r="AF111" s="52">
        <f t="shared" si="478"/>
        <v>2703.75</v>
      </c>
      <c r="AG111" s="52">
        <f t="shared" si="479"/>
        <v>2703.75</v>
      </c>
      <c r="AH111" s="52">
        <f t="shared" si="480"/>
        <v>2703.75</v>
      </c>
      <c r="AI111" s="52">
        <f t="shared" si="443"/>
        <v>2703.75</v>
      </c>
      <c r="AJ111" s="52">
        <f t="shared" si="481"/>
        <v>2703.75</v>
      </c>
      <c r="AK111" s="52">
        <f t="shared" si="482"/>
        <v>2703.75</v>
      </c>
      <c r="AL111" s="52">
        <f t="shared" si="483"/>
        <v>2703.75</v>
      </c>
      <c r="AM111" s="52">
        <f t="shared" si="484"/>
        <v>2703.75</v>
      </c>
      <c r="AN111" s="52">
        <f>AM111*1.1</f>
        <v>2974.1250000000005</v>
      </c>
      <c r="AO111" s="52">
        <f t="shared" si="448"/>
        <v>3063.3487500000006</v>
      </c>
      <c r="AP111" s="52">
        <f t="shared" si="485"/>
        <v>3063.3487500000006</v>
      </c>
      <c r="AQ111" s="52">
        <f t="shared" si="486"/>
        <v>3063.3487500000006</v>
      </c>
      <c r="AR111" s="52">
        <f t="shared" si="487"/>
        <v>3063.3487500000006</v>
      </c>
      <c r="AS111" s="52">
        <f t="shared" si="488"/>
        <v>3063.3487500000006</v>
      </c>
      <c r="AT111" s="52">
        <f t="shared" si="489"/>
        <v>3063.3487500000006</v>
      </c>
      <c r="AU111" s="52">
        <f t="shared" si="454"/>
        <v>3063.3487500000006</v>
      </c>
      <c r="AV111" s="52">
        <f t="shared" si="490"/>
        <v>3063.3487500000006</v>
      </c>
      <c r="AW111" s="52">
        <f t="shared" si="491"/>
        <v>3063.3487500000006</v>
      </c>
      <c r="AX111" s="52">
        <f t="shared" si="492"/>
        <v>3063.3487500000006</v>
      </c>
      <c r="AY111" s="52">
        <f t="shared" si="493"/>
        <v>3063.3487500000006</v>
      </c>
      <c r="AZ111" s="52">
        <f>AY111*1.1</f>
        <v>3369.683625000001</v>
      </c>
      <c r="BA111" s="52">
        <f t="shared" si="459"/>
        <v>3470.7741337500011</v>
      </c>
      <c r="BB111" s="52">
        <f t="shared" si="494"/>
        <v>3470.7741337500011</v>
      </c>
      <c r="BC111" s="52">
        <f t="shared" si="495"/>
        <v>3470.7741337500011</v>
      </c>
      <c r="BD111" s="52">
        <f t="shared" si="496"/>
        <v>3470.7741337500011</v>
      </c>
      <c r="BE111" s="52">
        <f t="shared" si="497"/>
        <v>3470.7741337500011</v>
      </c>
      <c r="BF111" s="52">
        <f t="shared" si="498"/>
        <v>3470.7741337500011</v>
      </c>
      <c r="BG111" s="52">
        <f t="shared" si="465"/>
        <v>3470.7741337500011</v>
      </c>
      <c r="BH111" s="52">
        <f t="shared" si="499"/>
        <v>3470.7741337500011</v>
      </c>
      <c r="BI111" s="52">
        <f t="shared" si="500"/>
        <v>3470.7741337500011</v>
      </c>
      <c r="BJ111" s="52">
        <f t="shared" si="501"/>
        <v>3470.7741337500011</v>
      </c>
      <c r="BK111" s="52">
        <f t="shared" si="502"/>
        <v>3470.7741337500011</v>
      </c>
      <c r="BL111" s="52">
        <f>BK111*1.1</f>
        <v>3817.8515471250016</v>
      </c>
      <c r="BM111" s="52">
        <f t="shared" si="470"/>
        <v>3932.3870935387517</v>
      </c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4"/>
      <c r="BZ111" s="44"/>
      <c r="CA111" s="44"/>
      <c r="CB111" s="44"/>
      <c r="CC111" s="44"/>
      <c r="CD111" s="44"/>
      <c r="CE111" s="44"/>
      <c r="CF111" s="44"/>
      <c r="CG111" s="57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7"/>
      <c r="EW111" s="47"/>
      <c r="EX111" s="47"/>
      <c r="EY111" s="47"/>
      <c r="EZ111" s="47"/>
    </row>
    <row r="112" spans="1:156" s="48" customFormat="1" ht="21.75" customHeight="1" x14ac:dyDescent="0.35">
      <c r="A112" s="197"/>
      <c r="B112" s="66" t="s">
        <v>95</v>
      </c>
      <c r="C112" s="66"/>
      <c r="D112" s="66"/>
      <c r="E112" s="66"/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1500</v>
      </c>
      <c r="W112" s="52">
        <f t="shared" si="471"/>
        <v>1500</v>
      </c>
      <c r="X112" s="52">
        <f t="shared" si="472"/>
        <v>1500</v>
      </c>
      <c r="Y112" s="52">
        <f t="shared" si="473"/>
        <v>1500</v>
      </c>
      <c r="Z112" s="52">
        <f t="shared" si="474"/>
        <v>1500</v>
      </c>
      <c r="AA112" s="52">
        <f t="shared" si="475"/>
        <v>1500</v>
      </c>
      <c r="AB112" s="52">
        <f>AA112</f>
        <v>1500</v>
      </c>
      <c r="AC112" s="52">
        <f t="shared" si="437"/>
        <v>1545</v>
      </c>
      <c r="AD112" s="52">
        <f t="shared" si="476"/>
        <v>1545</v>
      </c>
      <c r="AE112" s="52">
        <f t="shared" si="477"/>
        <v>1545</v>
      </c>
      <c r="AF112" s="52">
        <f t="shared" si="478"/>
        <v>1545</v>
      </c>
      <c r="AG112" s="52">
        <f t="shared" si="479"/>
        <v>1545</v>
      </c>
      <c r="AH112" s="52">
        <f t="shared" si="480"/>
        <v>1545</v>
      </c>
      <c r="AI112" s="52">
        <f t="shared" si="443"/>
        <v>1545</v>
      </c>
      <c r="AJ112" s="52">
        <f t="shared" si="481"/>
        <v>1545</v>
      </c>
      <c r="AK112" s="52">
        <f t="shared" si="482"/>
        <v>1545</v>
      </c>
      <c r="AL112" s="52">
        <f t="shared" si="483"/>
        <v>1545</v>
      </c>
      <c r="AM112" s="52">
        <f t="shared" si="484"/>
        <v>1545</v>
      </c>
      <c r="AN112" s="52">
        <f>AM112</f>
        <v>1545</v>
      </c>
      <c r="AO112" s="52">
        <f t="shared" si="448"/>
        <v>1591.35</v>
      </c>
      <c r="AP112" s="52">
        <f t="shared" si="485"/>
        <v>1591.35</v>
      </c>
      <c r="AQ112" s="52">
        <f t="shared" si="486"/>
        <v>1591.35</v>
      </c>
      <c r="AR112" s="52">
        <f t="shared" si="487"/>
        <v>1591.35</v>
      </c>
      <c r="AS112" s="52">
        <f t="shared" si="488"/>
        <v>1591.35</v>
      </c>
      <c r="AT112" s="52">
        <f t="shared" si="489"/>
        <v>1591.35</v>
      </c>
      <c r="AU112" s="52">
        <f t="shared" si="454"/>
        <v>1591.35</v>
      </c>
      <c r="AV112" s="52">
        <f t="shared" si="490"/>
        <v>1591.35</v>
      </c>
      <c r="AW112" s="52">
        <f t="shared" si="491"/>
        <v>1591.35</v>
      </c>
      <c r="AX112" s="52">
        <f t="shared" si="492"/>
        <v>1591.35</v>
      </c>
      <c r="AY112" s="52">
        <f t="shared" si="493"/>
        <v>1591.35</v>
      </c>
      <c r="AZ112" s="52">
        <f>AY112</f>
        <v>1591.35</v>
      </c>
      <c r="BA112" s="52">
        <f t="shared" si="459"/>
        <v>1639.0904999999998</v>
      </c>
      <c r="BB112" s="52">
        <f t="shared" si="494"/>
        <v>1639.0904999999998</v>
      </c>
      <c r="BC112" s="52">
        <f t="shared" si="495"/>
        <v>1639.0904999999998</v>
      </c>
      <c r="BD112" s="52">
        <f t="shared" si="496"/>
        <v>1639.0904999999998</v>
      </c>
      <c r="BE112" s="52">
        <f t="shared" si="497"/>
        <v>1639.0904999999998</v>
      </c>
      <c r="BF112" s="52">
        <f t="shared" si="498"/>
        <v>1639.0904999999998</v>
      </c>
      <c r="BG112" s="52">
        <f t="shared" si="465"/>
        <v>1639.0904999999998</v>
      </c>
      <c r="BH112" s="52">
        <f t="shared" si="499"/>
        <v>1639.0904999999998</v>
      </c>
      <c r="BI112" s="52">
        <f t="shared" si="500"/>
        <v>1639.0904999999998</v>
      </c>
      <c r="BJ112" s="52">
        <f t="shared" si="501"/>
        <v>1639.0904999999998</v>
      </c>
      <c r="BK112" s="52">
        <f t="shared" si="502"/>
        <v>1639.0904999999998</v>
      </c>
      <c r="BL112" s="52">
        <f>BK112</f>
        <v>1639.0904999999998</v>
      </c>
      <c r="BM112" s="52">
        <f t="shared" si="470"/>
        <v>1688.2632149999997</v>
      </c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4"/>
      <c r="BZ112" s="44"/>
      <c r="CA112" s="44"/>
      <c r="CB112" s="44"/>
      <c r="CC112" s="44"/>
      <c r="CD112" s="44"/>
      <c r="CE112" s="44"/>
      <c r="CF112" s="44"/>
      <c r="CG112" s="57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7"/>
      <c r="EW112" s="47"/>
      <c r="EX112" s="47"/>
      <c r="EY112" s="47"/>
      <c r="EZ112" s="47"/>
    </row>
    <row r="113" spans="1:156" s="48" customFormat="1" ht="21.75" customHeight="1" x14ac:dyDescent="0.35">
      <c r="A113" s="197"/>
      <c r="B113" s="66" t="s">
        <v>192</v>
      </c>
      <c r="C113" s="66"/>
      <c r="D113" s="66"/>
      <c r="E113" s="66"/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2000</v>
      </c>
      <c r="W113" s="52">
        <f>V113</f>
        <v>2000</v>
      </c>
      <c r="X113" s="52">
        <f t="shared" si="472"/>
        <v>2000</v>
      </c>
      <c r="Y113" s="52">
        <f t="shared" si="473"/>
        <v>2000</v>
      </c>
      <c r="Z113" s="52">
        <f t="shared" si="474"/>
        <v>2000</v>
      </c>
      <c r="AA113" s="52">
        <f t="shared" si="475"/>
        <v>2000</v>
      </c>
      <c r="AB113" s="52">
        <f>AA113</f>
        <v>2000</v>
      </c>
      <c r="AC113" s="52">
        <f t="shared" si="437"/>
        <v>2060</v>
      </c>
      <c r="AD113" s="52">
        <f t="shared" ref="AD113" si="503">AB113</f>
        <v>2000</v>
      </c>
      <c r="AE113" s="52">
        <f t="shared" ref="AE113" si="504">AC113</f>
        <v>2060</v>
      </c>
      <c r="AF113" s="52">
        <f t="shared" ref="AF113" si="505">AD113</f>
        <v>2000</v>
      </c>
      <c r="AG113" s="52">
        <f>AF113</f>
        <v>2000</v>
      </c>
      <c r="AH113" s="52">
        <f t="shared" ref="AH113" si="506">AF113</f>
        <v>2000</v>
      </c>
      <c r="AI113" s="52">
        <f>AH113</f>
        <v>2000</v>
      </c>
      <c r="AJ113" s="52">
        <f t="shared" si="481"/>
        <v>2000</v>
      </c>
      <c r="AK113" s="52">
        <f t="shared" si="482"/>
        <v>2000</v>
      </c>
      <c r="AL113" s="52">
        <f t="shared" si="483"/>
        <v>2000</v>
      </c>
      <c r="AM113" s="52">
        <f t="shared" si="484"/>
        <v>2000</v>
      </c>
      <c r="AN113" s="52">
        <f>AM113</f>
        <v>2000</v>
      </c>
      <c r="AO113" s="52">
        <f t="shared" si="448"/>
        <v>2060</v>
      </c>
      <c r="AP113" s="52">
        <f t="shared" ref="AP113" si="507">AN113</f>
        <v>2000</v>
      </c>
      <c r="AQ113" s="52">
        <f t="shared" ref="AQ113" si="508">AO113</f>
        <v>2060</v>
      </c>
      <c r="AR113" s="52">
        <f t="shared" ref="AR113" si="509">AP113</f>
        <v>2000</v>
      </c>
      <c r="AS113" s="52">
        <f>AR113</f>
        <v>2000</v>
      </c>
      <c r="AT113" s="52">
        <f t="shared" ref="AT113" si="510">AR113</f>
        <v>2000</v>
      </c>
      <c r="AU113" s="52">
        <f>AT113</f>
        <v>2000</v>
      </c>
      <c r="AV113" s="52">
        <f t="shared" si="490"/>
        <v>2000</v>
      </c>
      <c r="AW113" s="52">
        <f t="shared" si="491"/>
        <v>2000</v>
      </c>
      <c r="AX113" s="52">
        <f t="shared" si="492"/>
        <v>2000</v>
      </c>
      <c r="AY113" s="52">
        <f t="shared" si="493"/>
        <v>2000</v>
      </c>
      <c r="AZ113" s="52">
        <f>AY113</f>
        <v>2000</v>
      </c>
      <c r="BA113" s="52">
        <f t="shared" si="459"/>
        <v>2060</v>
      </c>
      <c r="BB113" s="52">
        <f t="shared" ref="BB113" si="511">AZ113</f>
        <v>2000</v>
      </c>
      <c r="BC113" s="52">
        <f t="shared" ref="BC113" si="512">BA113</f>
        <v>2060</v>
      </c>
      <c r="BD113" s="52">
        <f t="shared" ref="BD113" si="513">BB113</f>
        <v>2000</v>
      </c>
      <c r="BE113" s="52">
        <f>BD113</f>
        <v>2000</v>
      </c>
      <c r="BF113" s="52">
        <f t="shared" ref="BF113" si="514">BD113</f>
        <v>2000</v>
      </c>
      <c r="BG113" s="52">
        <f>BF113</f>
        <v>2000</v>
      </c>
      <c r="BH113" s="52">
        <f t="shared" si="499"/>
        <v>2000</v>
      </c>
      <c r="BI113" s="52">
        <f t="shared" si="500"/>
        <v>2000</v>
      </c>
      <c r="BJ113" s="52">
        <f t="shared" si="501"/>
        <v>2000</v>
      </c>
      <c r="BK113" s="52">
        <f t="shared" si="502"/>
        <v>2000</v>
      </c>
      <c r="BL113" s="52">
        <f>BK113</f>
        <v>2000</v>
      </c>
      <c r="BM113" s="52">
        <f t="shared" si="470"/>
        <v>2060</v>
      </c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4"/>
      <c r="BZ113" s="44"/>
      <c r="CA113" s="44"/>
      <c r="CB113" s="44"/>
      <c r="CC113" s="44"/>
      <c r="CD113" s="44"/>
      <c r="CE113" s="44"/>
      <c r="CF113" s="44"/>
      <c r="CG113" s="57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7"/>
      <c r="EW113" s="47"/>
      <c r="EX113" s="47"/>
      <c r="EY113" s="47"/>
      <c r="EZ113" s="47"/>
    </row>
    <row r="114" spans="1:156" s="48" customFormat="1" ht="21.75" customHeight="1" x14ac:dyDescent="0.35">
      <c r="A114" s="197"/>
      <c r="B114" s="66" t="s">
        <v>142</v>
      </c>
      <c r="C114" s="66" t="s">
        <v>71</v>
      </c>
      <c r="D114" s="66"/>
      <c r="E114" s="66"/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5000</v>
      </c>
      <c r="W114" s="52">
        <f t="shared" ref="W114:W117" si="515">V114</f>
        <v>5000</v>
      </c>
      <c r="X114" s="52">
        <f t="shared" si="472"/>
        <v>5000</v>
      </c>
      <c r="Y114" s="52">
        <f t="shared" si="473"/>
        <v>5000</v>
      </c>
      <c r="Z114" s="52">
        <f t="shared" si="474"/>
        <v>5000</v>
      </c>
      <c r="AA114" s="52">
        <f t="shared" si="475"/>
        <v>5000</v>
      </c>
      <c r="AB114" s="52">
        <f>AA114</f>
        <v>5000</v>
      </c>
      <c r="AC114" s="52">
        <f t="shared" si="437"/>
        <v>5150</v>
      </c>
      <c r="AD114" s="52">
        <f t="shared" ref="AD114" si="516">AC114</f>
        <v>5150</v>
      </c>
      <c r="AE114" s="52">
        <f t="shared" ref="AE114:AE116" si="517">AD114</f>
        <v>5150</v>
      </c>
      <c r="AF114" s="52">
        <f t="shared" ref="AF114:AF116" si="518">AE114</f>
        <v>5150</v>
      </c>
      <c r="AG114" s="52">
        <f t="shared" ref="AG114:AG116" si="519">AF114</f>
        <v>5150</v>
      </c>
      <c r="AH114" s="52">
        <f t="shared" ref="AH114:AH116" si="520">AG114</f>
        <v>5150</v>
      </c>
      <c r="AI114" s="52">
        <f t="shared" ref="AI114:AI116" si="521">AH114</f>
        <v>5150</v>
      </c>
      <c r="AJ114" s="52">
        <f t="shared" si="481"/>
        <v>5150</v>
      </c>
      <c r="AK114" s="52">
        <f t="shared" si="482"/>
        <v>5150</v>
      </c>
      <c r="AL114" s="52">
        <f t="shared" si="483"/>
        <v>5150</v>
      </c>
      <c r="AM114" s="52">
        <f t="shared" si="484"/>
        <v>5150</v>
      </c>
      <c r="AN114" s="52">
        <f>AM114</f>
        <v>5150</v>
      </c>
      <c r="AO114" s="52">
        <f t="shared" si="448"/>
        <v>5304.5</v>
      </c>
      <c r="AP114" s="52">
        <f t="shared" ref="AP114" si="522">AO114</f>
        <v>5304.5</v>
      </c>
      <c r="AQ114" s="52">
        <f t="shared" ref="AQ114:AQ116" si="523">AP114</f>
        <v>5304.5</v>
      </c>
      <c r="AR114" s="52">
        <f t="shared" ref="AR114:AR116" si="524">AQ114</f>
        <v>5304.5</v>
      </c>
      <c r="AS114" s="52">
        <f t="shared" ref="AS114:AS116" si="525">AR114</f>
        <v>5304.5</v>
      </c>
      <c r="AT114" s="52">
        <f t="shared" ref="AT114:AT116" si="526">AS114</f>
        <v>5304.5</v>
      </c>
      <c r="AU114" s="52">
        <f t="shared" ref="AU114:AU116" si="527">AT114</f>
        <v>5304.5</v>
      </c>
      <c r="AV114" s="52">
        <f t="shared" si="490"/>
        <v>5304.5</v>
      </c>
      <c r="AW114" s="52">
        <f t="shared" si="491"/>
        <v>5304.5</v>
      </c>
      <c r="AX114" s="52">
        <f t="shared" si="492"/>
        <v>5304.5</v>
      </c>
      <c r="AY114" s="52">
        <f t="shared" si="493"/>
        <v>5304.5</v>
      </c>
      <c r="AZ114" s="52">
        <f>AY114</f>
        <v>5304.5</v>
      </c>
      <c r="BA114" s="52">
        <f t="shared" si="459"/>
        <v>5463.6350000000002</v>
      </c>
      <c r="BB114" s="52">
        <f t="shared" ref="BB114" si="528">BA114</f>
        <v>5463.6350000000002</v>
      </c>
      <c r="BC114" s="52">
        <f t="shared" ref="BC114:BC116" si="529">BB114</f>
        <v>5463.6350000000002</v>
      </c>
      <c r="BD114" s="52">
        <f t="shared" ref="BD114:BD116" si="530">BC114</f>
        <v>5463.6350000000002</v>
      </c>
      <c r="BE114" s="52">
        <f t="shared" ref="BE114:BE116" si="531">BD114</f>
        <v>5463.6350000000002</v>
      </c>
      <c r="BF114" s="52">
        <f t="shared" ref="BF114:BF116" si="532">BE114</f>
        <v>5463.6350000000002</v>
      </c>
      <c r="BG114" s="52">
        <f t="shared" ref="BG114:BG116" si="533">BF114</f>
        <v>5463.6350000000002</v>
      </c>
      <c r="BH114" s="52">
        <f t="shared" si="499"/>
        <v>5463.6350000000002</v>
      </c>
      <c r="BI114" s="52">
        <f t="shared" si="500"/>
        <v>5463.6350000000002</v>
      </c>
      <c r="BJ114" s="52">
        <f t="shared" si="501"/>
        <v>5463.6350000000002</v>
      </c>
      <c r="BK114" s="52">
        <f t="shared" si="502"/>
        <v>5463.6350000000002</v>
      </c>
      <c r="BL114" s="52">
        <f>BK114</f>
        <v>5463.6350000000002</v>
      </c>
      <c r="BM114" s="52">
        <f t="shared" si="470"/>
        <v>5627.5440500000004</v>
      </c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4"/>
      <c r="BZ114" s="44"/>
      <c r="CA114" s="44"/>
      <c r="CB114" s="44"/>
      <c r="CC114" s="44"/>
      <c r="CD114" s="44"/>
      <c r="CE114" s="44"/>
      <c r="CF114" s="44"/>
      <c r="CG114" s="57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7"/>
      <c r="EW114" s="47"/>
      <c r="EX114" s="47"/>
      <c r="EY114" s="47"/>
      <c r="EZ114" s="47"/>
    </row>
    <row r="115" spans="1:156" s="48" customFormat="1" ht="21.75" customHeight="1" x14ac:dyDescent="0.35">
      <c r="A115" s="197"/>
      <c r="B115" s="66" t="s">
        <v>150</v>
      </c>
      <c r="C115" s="66" t="s">
        <v>71</v>
      </c>
      <c r="D115" s="66"/>
      <c r="E115" s="66"/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5000</v>
      </c>
      <c r="W115" s="52">
        <f t="shared" si="515"/>
        <v>5000</v>
      </c>
      <c r="X115" s="52">
        <f t="shared" si="472"/>
        <v>5000</v>
      </c>
      <c r="Y115" s="52">
        <f t="shared" si="473"/>
        <v>5000</v>
      </c>
      <c r="Z115" s="52">
        <f t="shared" si="474"/>
        <v>5000</v>
      </c>
      <c r="AA115" s="52">
        <f t="shared" si="475"/>
        <v>5000</v>
      </c>
      <c r="AB115" s="52">
        <v>5000</v>
      </c>
      <c r="AC115" s="52">
        <f t="shared" si="437"/>
        <v>5150</v>
      </c>
      <c r="AD115" s="52">
        <f>AC115</f>
        <v>5150</v>
      </c>
      <c r="AE115" s="52">
        <f t="shared" si="517"/>
        <v>5150</v>
      </c>
      <c r="AF115" s="52">
        <f t="shared" si="518"/>
        <v>5150</v>
      </c>
      <c r="AG115" s="52">
        <f t="shared" si="519"/>
        <v>5150</v>
      </c>
      <c r="AH115" s="52">
        <f t="shared" si="520"/>
        <v>5150</v>
      </c>
      <c r="AI115" s="52">
        <f t="shared" si="521"/>
        <v>5150</v>
      </c>
      <c r="AJ115" s="52">
        <f t="shared" si="481"/>
        <v>5150</v>
      </c>
      <c r="AK115" s="52">
        <f t="shared" si="482"/>
        <v>5150</v>
      </c>
      <c r="AL115" s="52">
        <f t="shared" si="483"/>
        <v>5150</v>
      </c>
      <c r="AM115" s="52">
        <f t="shared" si="484"/>
        <v>5150</v>
      </c>
      <c r="AN115" s="52">
        <f>AM115</f>
        <v>5150</v>
      </c>
      <c r="AO115" s="52">
        <f t="shared" si="448"/>
        <v>5304.5</v>
      </c>
      <c r="AP115" s="52">
        <f>AO115</f>
        <v>5304.5</v>
      </c>
      <c r="AQ115" s="52">
        <f t="shared" si="523"/>
        <v>5304.5</v>
      </c>
      <c r="AR115" s="52">
        <f t="shared" si="524"/>
        <v>5304.5</v>
      </c>
      <c r="AS115" s="52">
        <f t="shared" si="525"/>
        <v>5304.5</v>
      </c>
      <c r="AT115" s="52">
        <f t="shared" si="526"/>
        <v>5304.5</v>
      </c>
      <c r="AU115" s="52">
        <f t="shared" si="527"/>
        <v>5304.5</v>
      </c>
      <c r="AV115" s="52">
        <f t="shared" si="490"/>
        <v>5304.5</v>
      </c>
      <c r="AW115" s="52">
        <f t="shared" si="491"/>
        <v>5304.5</v>
      </c>
      <c r="AX115" s="52">
        <f t="shared" si="492"/>
        <v>5304.5</v>
      </c>
      <c r="AY115" s="52">
        <f t="shared" si="493"/>
        <v>5304.5</v>
      </c>
      <c r="AZ115" s="52">
        <f>AY115</f>
        <v>5304.5</v>
      </c>
      <c r="BA115" s="52">
        <f t="shared" si="459"/>
        <v>5463.6350000000002</v>
      </c>
      <c r="BB115" s="52">
        <f>BA115</f>
        <v>5463.6350000000002</v>
      </c>
      <c r="BC115" s="52">
        <f t="shared" si="529"/>
        <v>5463.6350000000002</v>
      </c>
      <c r="BD115" s="52">
        <f t="shared" si="530"/>
        <v>5463.6350000000002</v>
      </c>
      <c r="BE115" s="52">
        <f t="shared" si="531"/>
        <v>5463.6350000000002</v>
      </c>
      <c r="BF115" s="52">
        <f t="shared" si="532"/>
        <v>5463.6350000000002</v>
      </c>
      <c r="BG115" s="52">
        <f t="shared" si="533"/>
        <v>5463.6350000000002</v>
      </c>
      <c r="BH115" s="52">
        <f t="shared" si="499"/>
        <v>5463.6350000000002</v>
      </c>
      <c r="BI115" s="52">
        <f t="shared" si="500"/>
        <v>5463.6350000000002</v>
      </c>
      <c r="BJ115" s="52">
        <f t="shared" si="501"/>
        <v>5463.6350000000002</v>
      </c>
      <c r="BK115" s="52">
        <f t="shared" si="502"/>
        <v>5463.6350000000002</v>
      </c>
      <c r="BL115" s="52">
        <f>BK115</f>
        <v>5463.6350000000002</v>
      </c>
      <c r="BM115" s="52">
        <f t="shared" si="470"/>
        <v>5627.5440500000004</v>
      </c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4"/>
      <c r="BZ115" s="44"/>
      <c r="CA115" s="44"/>
      <c r="CB115" s="44"/>
      <c r="CC115" s="44"/>
      <c r="CD115" s="44"/>
      <c r="CE115" s="44"/>
      <c r="CF115" s="44"/>
      <c r="CG115" s="57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7"/>
      <c r="EW115" s="47"/>
      <c r="EX115" s="47"/>
      <c r="EY115" s="47"/>
      <c r="EZ115" s="47"/>
    </row>
    <row r="116" spans="1:156" s="48" customFormat="1" ht="21.75" customHeight="1" x14ac:dyDescent="0.35">
      <c r="A116" s="197"/>
      <c r="B116" s="66" t="s">
        <v>0</v>
      </c>
      <c r="C116" s="66"/>
      <c r="D116" s="66"/>
      <c r="E116" s="66"/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>
        <v>2000</v>
      </c>
      <c r="W116" s="52">
        <f t="shared" si="515"/>
        <v>2000</v>
      </c>
      <c r="X116" s="52">
        <f t="shared" si="472"/>
        <v>2000</v>
      </c>
      <c r="Y116" s="52">
        <f t="shared" si="473"/>
        <v>2000</v>
      </c>
      <c r="Z116" s="52">
        <f t="shared" si="474"/>
        <v>2000</v>
      </c>
      <c r="AA116" s="52">
        <f t="shared" si="475"/>
        <v>2000</v>
      </c>
      <c r="AB116" s="52">
        <f>AA116</f>
        <v>2000</v>
      </c>
      <c r="AC116" s="52">
        <f t="shared" si="437"/>
        <v>2060</v>
      </c>
      <c r="AD116" s="52">
        <f t="shared" ref="AD116" si="534">AC116</f>
        <v>2060</v>
      </c>
      <c r="AE116" s="52">
        <f t="shared" si="517"/>
        <v>2060</v>
      </c>
      <c r="AF116" s="52">
        <f t="shared" si="518"/>
        <v>2060</v>
      </c>
      <c r="AG116" s="52">
        <f t="shared" si="519"/>
        <v>2060</v>
      </c>
      <c r="AH116" s="52">
        <f t="shared" si="520"/>
        <v>2060</v>
      </c>
      <c r="AI116" s="52">
        <f t="shared" si="521"/>
        <v>2060</v>
      </c>
      <c r="AJ116" s="52">
        <f t="shared" si="481"/>
        <v>2060</v>
      </c>
      <c r="AK116" s="52">
        <f t="shared" si="482"/>
        <v>2060</v>
      </c>
      <c r="AL116" s="52">
        <f t="shared" si="483"/>
        <v>2060</v>
      </c>
      <c r="AM116" s="52">
        <f t="shared" si="484"/>
        <v>2060</v>
      </c>
      <c r="AN116" s="52">
        <f>AM116</f>
        <v>2060</v>
      </c>
      <c r="AO116" s="52">
        <f t="shared" si="448"/>
        <v>2121.8000000000002</v>
      </c>
      <c r="AP116" s="52">
        <f t="shared" ref="AP116" si="535">AO116</f>
        <v>2121.8000000000002</v>
      </c>
      <c r="AQ116" s="52">
        <f t="shared" si="523"/>
        <v>2121.8000000000002</v>
      </c>
      <c r="AR116" s="52">
        <f t="shared" si="524"/>
        <v>2121.8000000000002</v>
      </c>
      <c r="AS116" s="52">
        <f t="shared" si="525"/>
        <v>2121.8000000000002</v>
      </c>
      <c r="AT116" s="52">
        <f t="shared" si="526"/>
        <v>2121.8000000000002</v>
      </c>
      <c r="AU116" s="52">
        <f t="shared" si="527"/>
        <v>2121.8000000000002</v>
      </c>
      <c r="AV116" s="52">
        <f t="shared" si="490"/>
        <v>2121.8000000000002</v>
      </c>
      <c r="AW116" s="52">
        <f t="shared" si="491"/>
        <v>2121.8000000000002</v>
      </c>
      <c r="AX116" s="52">
        <f t="shared" si="492"/>
        <v>2121.8000000000002</v>
      </c>
      <c r="AY116" s="52">
        <f t="shared" si="493"/>
        <v>2121.8000000000002</v>
      </c>
      <c r="AZ116" s="52">
        <f>AY116</f>
        <v>2121.8000000000002</v>
      </c>
      <c r="BA116" s="52">
        <f t="shared" si="459"/>
        <v>2185.4540000000002</v>
      </c>
      <c r="BB116" s="52">
        <f t="shared" ref="BB116" si="536">BA116</f>
        <v>2185.4540000000002</v>
      </c>
      <c r="BC116" s="52">
        <f t="shared" si="529"/>
        <v>2185.4540000000002</v>
      </c>
      <c r="BD116" s="52">
        <f t="shared" si="530"/>
        <v>2185.4540000000002</v>
      </c>
      <c r="BE116" s="52">
        <f t="shared" si="531"/>
        <v>2185.4540000000002</v>
      </c>
      <c r="BF116" s="52">
        <f t="shared" si="532"/>
        <v>2185.4540000000002</v>
      </c>
      <c r="BG116" s="52">
        <f t="shared" si="533"/>
        <v>2185.4540000000002</v>
      </c>
      <c r="BH116" s="52">
        <f t="shared" si="499"/>
        <v>2185.4540000000002</v>
      </c>
      <c r="BI116" s="52">
        <f t="shared" si="500"/>
        <v>2185.4540000000002</v>
      </c>
      <c r="BJ116" s="52">
        <f t="shared" si="501"/>
        <v>2185.4540000000002</v>
      </c>
      <c r="BK116" s="52">
        <f t="shared" si="502"/>
        <v>2185.4540000000002</v>
      </c>
      <c r="BL116" s="52">
        <f>BK116</f>
        <v>2185.4540000000002</v>
      </c>
      <c r="BM116" s="52">
        <f t="shared" si="470"/>
        <v>2251.0176200000001</v>
      </c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4"/>
      <c r="BZ116" s="44"/>
      <c r="CA116" s="44"/>
      <c r="CB116" s="44"/>
      <c r="CC116" s="44"/>
      <c r="CD116" s="44"/>
      <c r="CE116" s="44"/>
      <c r="CF116" s="44"/>
      <c r="CG116" s="57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7"/>
      <c r="EW116" s="47"/>
      <c r="EX116" s="47"/>
      <c r="EY116" s="47"/>
      <c r="EZ116" s="47"/>
    </row>
    <row r="117" spans="1:156" s="48" customFormat="1" ht="21.75" customHeight="1" x14ac:dyDescent="0.35">
      <c r="A117" s="197"/>
      <c r="B117" s="66" t="s">
        <v>191</v>
      </c>
      <c r="C117" s="66"/>
      <c r="D117" s="66"/>
      <c r="E117" s="66"/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2000</v>
      </c>
      <c r="W117" s="52">
        <f t="shared" si="515"/>
        <v>2000</v>
      </c>
      <c r="X117" s="52">
        <f t="shared" si="472"/>
        <v>2000</v>
      </c>
      <c r="Y117" s="52">
        <f t="shared" si="473"/>
        <v>2000</v>
      </c>
      <c r="Z117" s="52">
        <f t="shared" si="474"/>
        <v>2000</v>
      </c>
      <c r="AA117" s="52">
        <f t="shared" si="475"/>
        <v>2000</v>
      </c>
      <c r="AB117" s="52">
        <v>2000</v>
      </c>
      <c r="AC117" s="52">
        <f t="shared" si="437"/>
        <v>2060</v>
      </c>
      <c r="AD117" s="52">
        <v>2000</v>
      </c>
      <c r="AE117" s="52">
        <v>2000</v>
      </c>
      <c r="AF117" s="52">
        <v>2000</v>
      </c>
      <c r="AG117" s="52">
        <v>2000</v>
      </c>
      <c r="AH117" s="52">
        <v>2000</v>
      </c>
      <c r="AI117" s="52">
        <f t="shared" ref="AI117" si="537">W117</f>
        <v>2000</v>
      </c>
      <c r="AJ117" s="52">
        <f t="shared" ref="AJ117" si="538">X117</f>
        <v>2000</v>
      </c>
      <c r="AK117" s="52">
        <f t="shared" ref="AK117" si="539">Y117</f>
        <v>2000</v>
      </c>
      <c r="AL117" s="52">
        <f t="shared" ref="AL117" si="540">Z117</f>
        <v>2000</v>
      </c>
      <c r="AM117" s="52">
        <f t="shared" ref="AM117" si="541">AA117</f>
        <v>2000</v>
      </c>
      <c r="AN117" s="52">
        <f t="shared" ref="AN117" si="542">AB117</f>
        <v>2000</v>
      </c>
      <c r="AO117" s="52">
        <f t="shared" si="448"/>
        <v>2060</v>
      </c>
      <c r="AP117" s="52">
        <v>2000</v>
      </c>
      <c r="AQ117" s="52">
        <v>2000</v>
      </c>
      <c r="AR117" s="52">
        <v>2000</v>
      </c>
      <c r="AS117" s="52">
        <v>2000</v>
      </c>
      <c r="AT117" s="52">
        <v>2000</v>
      </c>
      <c r="AU117" s="52">
        <f t="shared" ref="AU117" si="543">AI117</f>
        <v>2000</v>
      </c>
      <c r="AV117" s="52">
        <f t="shared" ref="AV117" si="544">AJ117</f>
        <v>2000</v>
      </c>
      <c r="AW117" s="52">
        <f t="shared" ref="AW117" si="545">AK117</f>
        <v>2000</v>
      </c>
      <c r="AX117" s="52">
        <f t="shared" ref="AX117" si="546">AL117</f>
        <v>2000</v>
      </c>
      <c r="AY117" s="52">
        <f t="shared" ref="AY117" si="547">AM117</f>
        <v>2000</v>
      </c>
      <c r="AZ117" s="52">
        <f t="shared" ref="AZ117" si="548">AN117</f>
        <v>2000</v>
      </c>
      <c r="BA117" s="52">
        <f t="shared" si="459"/>
        <v>2060</v>
      </c>
      <c r="BB117" s="52">
        <v>2000</v>
      </c>
      <c r="BC117" s="52">
        <v>2000</v>
      </c>
      <c r="BD117" s="52">
        <v>2000</v>
      </c>
      <c r="BE117" s="52">
        <v>2000</v>
      </c>
      <c r="BF117" s="52">
        <v>2000</v>
      </c>
      <c r="BG117" s="52">
        <f t="shared" ref="BG117" si="549">AU117</f>
        <v>2000</v>
      </c>
      <c r="BH117" s="52">
        <f t="shared" ref="BH117" si="550">AV117</f>
        <v>2000</v>
      </c>
      <c r="BI117" s="52">
        <f t="shared" ref="BI117" si="551">AW117</f>
        <v>2000</v>
      </c>
      <c r="BJ117" s="52">
        <f t="shared" ref="BJ117" si="552">AX117</f>
        <v>2000</v>
      </c>
      <c r="BK117" s="52">
        <f t="shared" ref="BK117" si="553">AY117</f>
        <v>2000</v>
      </c>
      <c r="BL117" s="52">
        <f t="shared" ref="BL117" si="554">AZ117</f>
        <v>2000</v>
      </c>
      <c r="BM117" s="52">
        <f t="shared" si="470"/>
        <v>2060</v>
      </c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4"/>
      <c r="BZ117" s="44"/>
      <c r="CA117" s="44"/>
      <c r="CB117" s="44"/>
      <c r="CC117" s="44"/>
      <c r="CD117" s="44"/>
      <c r="CE117" s="44"/>
      <c r="CF117" s="44"/>
      <c r="CG117" s="57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7"/>
      <c r="EW117" s="47"/>
      <c r="EX117" s="47"/>
      <c r="EY117" s="47"/>
      <c r="EZ117" s="47"/>
    </row>
    <row r="118" spans="1:156" s="48" customFormat="1" ht="21.75" customHeight="1" x14ac:dyDescent="0.35">
      <c r="A118" s="197"/>
      <c r="B118" s="66" t="s">
        <v>97</v>
      </c>
      <c r="C118" s="66"/>
      <c r="D118" s="66"/>
      <c r="E118" s="66"/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174">
        <v>15000</v>
      </c>
      <c r="W118" s="52">
        <v>15000</v>
      </c>
      <c r="X118" s="52">
        <f t="shared" ref="X118" si="555">V118</f>
        <v>15000</v>
      </c>
      <c r="Y118" s="52">
        <f t="shared" ref="Y118" si="556">W118</f>
        <v>15000</v>
      </c>
      <c r="Z118" s="52">
        <f t="shared" ref="Z118" si="557">X118</f>
        <v>15000</v>
      </c>
      <c r="AA118" s="52">
        <f t="shared" ref="AA118" si="558">Y118</f>
        <v>15000</v>
      </c>
      <c r="AB118" s="52">
        <f>Z118</f>
        <v>15000</v>
      </c>
      <c r="AC118" s="52">
        <f t="shared" si="437"/>
        <v>15450</v>
      </c>
      <c r="AD118" s="52">
        <f t="shared" ref="AD118" si="559">AB118</f>
        <v>15000</v>
      </c>
      <c r="AE118" s="52">
        <f t="shared" ref="AE118" si="560">AC118</f>
        <v>15450</v>
      </c>
      <c r="AF118" s="52">
        <f t="shared" ref="AF118" si="561">AD118</f>
        <v>15000</v>
      </c>
      <c r="AG118" s="52">
        <f t="shared" ref="AG118" si="562">AE118</f>
        <v>15450</v>
      </c>
      <c r="AH118" s="174">
        <f t="shared" ref="AH118" si="563">AF118</f>
        <v>15000</v>
      </c>
      <c r="AI118" s="52">
        <f t="shared" ref="AI118" si="564">AG118</f>
        <v>15450</v>
      </c>
      <c r="AJ118" s="52">
        <f t="shared" ref="AJ118" si="565">AH118</f>
        <v>15000</v>
      </c>
      <c r="AK118" s="52">
        <f t="shared" ref="AK118" si="566">AI118</f>
        <v>15450</v>
      </c>
      <c r="AL118" s="52">
        <f t="shared" ref="AL118" si="567">AJ118</f>
        <v>15000</v>
      </c>
      <c r="AM118" s="52">
        <f t="shared" ref="AM118" si="568">AK118</f>
        <v>15450</v>
      </c>
      <c r="AN118" s="52">
        <f>AL118</f>
        <v>15000</v>
      </c>
      <c r="AO118" s="52">
        <f t="shared" si="448"/>
        <v>15450</v>
      </c>
      <c r="AP118" s="52">
        <f t="shared" ref="AP118" si="569">AN118</f>
        <v>15000</v>
      </c>
      <c r="AQ118" s="52">
        <f t="shared" ref="AQ118" si="570">AO118</f>
        <v>15450</v>
      </c>
      <c r="AR118" s="52">
        <f t="shared" ref="AR118" si="571">AP118</f>
        <v>15000</v>
      </c>
      <c r="AS118" s="52">
        <f t="shared" ref="AS118" si="572">AQ118</f>
        <v>15450</v>
      </c>
      <c r="AT118" s="174">
        <f t="shared" ref="AT118" si="573">AR118</f>
        <v>15000</v>
      </c>
      <c r="AU118" s="52">
        <f t="shared" ref="AU118" si="574">AS118</f>
        <v>15450</v>
      </c>
      <c r="AV118" s="52">
        <f t="shared" ref="AV118" si="575">AT118</f>
        <v>15000</v>
      </c>
      <c r="AW118" s="52">
        <f t="shared" ref="AW118" si="576">AU118</f>
        <v>15450</v>
      </c>
      <c r="AX118" s="52">
        <f t="shared" ref="AX118" si="577">AV118</f>
        <v>15000</v>
      </c>
      <c r="AY118" s="52">
        <f t="shared" ref="AY118" si="578">AW118</f>
        <v>15450</v>
      </c>
      <c r="AZ118" s="52">
        <f>AX118</f>
        <v>15000</v>
      </c>
      <c r="BA118" s="52">
        <f t="shared" si="459"/>
        <v>15450</v>
      </c>
      <c r="BB118" s="52">
        <f t="shared" ref="BB118" si="579">AZ118</f>
        <v>15000</v>
      </c>
      <c r="BC118" s="52">
        <f t="shared" ref="BC118" si="580">BA118</f>
        <v>15450</v>
      </c>
      <c r="BD118" s="52">
        <f t="shared" ref="BD118" si="581">BB118</f>
        <v>15000</v>
      </c>
      <c r="BE118" s="52">
        <f t="shared" ref="BE118" si="582">BC118</f>
        <v>15450</v>
      </c>
      <c r="BF118" s="174">
        <f t="shared" ref="BF118" si="583">BD118</f>
        <v>15000</v>
      </c>
      <c r="BG118" s="52">
        <f t="shared" ref="BG118" si="584">BE118</f>
        <v>15450</v>
      </c>
      <c r="BH118" s="52">
        <f t="shared" ref="BH118" si="585">BF118</f>
        <v>15000</v>
      </c>
      <c r="BI118" s="52">
        <f t="shared" ref="BI118" si="586">BG118</f>
        <v>15450</v>
      </c>
      <c r="BJ118" s="52">
        <f t="shared" ref="BJ118" si="587">BH118</f>
        <v>15000</v>
      </c>
      <c r="BK118" s="52">
        <f t="shared" ref="BK118" si="588">BI118</f>
        <v>15450</v>
      </c>
      <c r="BL118" s="52">
        <f>BJ118</f>
        <v>15000</v>
      </c>
      <c r="BM118" s="52">
        <f t="shared" si="470"/>
        <v>15450</v>
      </c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4"/>
      <c r="BZ118" s="44"/>
      <c r="CA118" s="44"/>
      <c r="CB118" s="44"/>
      <c r="CC118" s="44"/>
      <c r="CD118" s="44"/>
      <c r="CE118" s="44"/>
      <c r="CF118" s="44"/>
      <c r="CG118" s="57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7"/>
      <c r="EW118" s="47"/>
      <c r="EX118" s="47"/>
      <c r="EY118" s="47"/>
      <c r="EZ118" s="47"/>
    </row>
    <row r="119" spans="1:156" s="68" customFormat="1" ht="21.75" customHeight="1" x14ac:dyDescent="0.35">
      <c r="A119" s="196"/>
      <c r="B119" s="70" t="s">
        <v>112</v>
      </c>
      <c r="C119" s="336" t="s">
        <v>71</v>
      </c>
      <c r="D119" s="333"/>
      <c r="E119" s="333"/>
      <c r="F119" s="336">
        <f t="shared" ref="F119:AK119" si="589">SUM(F97:F118)</f>
        <v>0</v>
      </c>
      <c r="G119" s="336">
        <f t="shared" si="589"/>
        <v>0</v>
      </c>
      <c r="H119" s="336">
        <f t="shared" si="589"/>
        <v>0</v>
      </c>
      <c r="I119" s="336">
        <f t="shared" si="589"/>
        <v>0</v>
      </c>
      <c r="J119" s="336">
        <f t="shared" si="589"/>
        <v>0</v>
      </c>
      <c r="K119" s="336">
        <f t="shared" si="589"/>
        <v>0</v>
      </c>
      <c r="L119" s="336">
        <f t="shared" si="589"/>
        <v>0</v>
      </c>
      <c r="M119" s="336">
        <f t="shared" si="589"/>
        <v>0</v>
      </c>
      <c r="N119" s="336">
        <f t="shared" si="589"/>
        <v>0</v>
      </c>
      <c r="O119" s="336">
        <f t="shared" si="589"/>
        <v>0</v>
      </c>
      <c r="P119" s="336">
        <f t="shared" si="589"/>
        <v>0</v>
      </c>
      <c r="Q119" s="336">
        <f t="shared" si="589"/>
        <v>8500</v>
      </c>
      <c r="R119" s="336">
        <f t="shared" si="589"/>
        <v>50000</v>
      </c>
      <c r="S119" s="336">
        <f t="shared" si="589"/>
        <v>0</v>
      </c>
      <c r="T119" s="336">
        <f t="shared" si="589"/>
        <v>0</v>
      </c>
      <c r="U119" s="336">
        <f t="shared" si="589"/>
        <v>0</v>
      </c>
      <c r="V119" s="336">
        <f t="shared" si="589"/>
        <v>107000</v>
      </c>
      <c r="W119" s="336">
        <f t="shared" si="589"/>
        <v>56000</v>
      </c>
      <c r="X119" s="336">
        <f t="shared" si="589"/>
        <v>81000</v>
      </c>
      <c r="Y119" s="336">
        <f t="shared" si="589"/>
        <v>56000</v>
      </c>
      <c r="Z119" s="336">
        <f t="shared" si="589"/>
        <v>81000</v>
      </c>
      <c r="AA119" s="336">
        <f t="shared" si="589"/>
        <v>56000</v>
      </c>
      <c r="AB119" s="336">
        <f t="shared" si="589"/>
        <v>81125</v>
      </c>
      <c r="AC119" s="336">
        <f t="shared" si="589"/>
        <v>90483.75</v>
      </c>
      <c r="AD119" s="336">
        <f t="shared" si="589"/>
        <v>146488.75</v>
      </c>
      <c r="AE119" s="336">
        <f t="shared" si="589"/>
        <v>57673.75</v>
      </c>
      <c r="AF119" s="336">
        <f t="shared" si="589"/>
        <v>82913.75</v>
      </c>
      <c r="AG119" s="336">
        <f t="shared" si="589"/>
        <v>57613.75</v>
      </c>
      <c r="AH119" s="336">
        <f t="shared" si="589"/>
        <v>82913.75</v>
      </c>
      <c r="AI119" s="336">
        <f t="shared" si="589"/>
        <v>83363.75</v>
      </c>
      <c r="AJ119" s="336">
        <f t="shared" si="589"/>
        <v>57163.75</v>
      </c>
      <c r="AK119" s="336">
        <f t="shared" si="589"/>
        <v>83363.75</v>
      </c>
      <c r="AL119" s="336">
        <f t="shared" ref="AL119:BM119" si="590">SUM(AL97:AL118)</f>
        <v>57163.75</v>
      </c>
      <c r="AM119" s="336">
        <f t="shared" si="590"/>
        <v>83363.75</v>
      </c>
      <c r="AN119" s="336">
        <f t="shared" si="590"/>
        <v>57434.125</v>
      </c>
      <c r="AO119" s="336">
        <f t="shared" si="590"/>
        <v>59082.148750000008</v>
      </c>
      <c r="AP119" s="336">
        <f t="shared" si="590"/>
        <v>131632.14874999999</v>
      </c>
      <c r="AQ119" s="336">
        <f t="shared" si="590"/>
        <v>59022.148750000008</v>
      </c>
      <c r="AR119" s="336">
        <f t="shared" si="590"/>
        <v>58512.148750000008</v>
      </c>
      <c r="AS119" s="336">
        <f t="shared" si="590"/>
        <v>58962.148750000008</v>
      </c>
      <c r="AT119" s="336">
        <f t="shared" si="590"/>
        <v>58512.148750000008</v>
      </c>
      <c r="AU119" s="336">
        <f t="shared" si="590"/>
        <v>58962.148750000008</v>
      </c>
      <c r="AV119" s="336">
        <f t="shared" si="590"/>
        <v>58512.148750000008</v>
      </c>
      <c r="AW119" s="336">
        <f t="shared" si="590"/>
        <v>58962.148750000008</v>
      </c>
      <c r="AX119" s="336">
        <f t="shared" si="590"/>
        <v>58512.148750000008</v>
      </c>
      <c r="AY119" s="336">
        <f t="shared" si="590"/>
        <v>58962.148750000008</v>
      </c>
      <c r="AZ119" s="336">
        <f t="shared" si="590"/>
        <v>58818.483625000008</v>
      </c>
      <c r="BA119" s="336">
        <f t="shared" si="590"/>
        <v>60508.03813375</v>
      </c>
      <c r="BB119" s="336">
        <f t="shared" si="590"/>
        <v>135649.38813375001</v>
      </c>
      <c r="BC119" s="336">
        <f t="shared" si="590"/>
        <v>60448.03813375</v>
      </c>
      <c r="BD119" s="336">
        <f t="shared" si="590"/>
        <v>59938.03813375</v>
      </c>
      <c r="BE119" s="336">
        <f t="shared" si="590"/>
        <v>60388.03813375</v>
      </c>
      <c r="BF119" s="336">
        <f t="shared" si="590"/>
        <v>59938.03813375</v>
      </c>
      <c r="BG119" s="336">
        <f t="shared" si="590"/>
        <v>60388.03813375</v>
      </c>
      <c r="BH119" s="336">
        <f t="shared" si="590"/>
        <v>59938.03813375</v>
      </c>
      <c r="BI119" s="336">
        <f t="shared" si="590"/>
        <v>60388.03813375</v>
      </c>
      <c r="BJ119" s="336">
        <f t="shared" si="590"/>
        <v>59938.03813375</v>
      </c>
      <c r="BK119" s="336">
        <f t="shared" si="590"/>
        <v>60388.03813375</v>
      </c>
      <c r="BL119" s="336">
        <f t="shared" si="590"/>
        <v>60285.115547125002</v>
      </c>
      <c r="BM119" s="336">
        <f t="shared" si="590"/>
        <v>62018.669013538747</v>
      </c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3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4"/>
      <c r="EW119" s="74"/>
      <c r="EX119" s="74"/>
      <c r="EY119" s="74"/>
      <c r="EZ119" s="74"/>
    </row>
    <row r="120" spans="1:156" s="27" customFormat="1" ht="21.75" customHeight="1" x14ac:dyDescent="0.35">
      <c r="A120" s="213"/>
      <c r="B120" s="81"/>
      <c r="C120" s="81"/>
      <c r="D120" s="81"/>
      <c r="E120" s="81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CG120" s="29"/>
    </row>
    <row r="121" spans="1:156" s="48" customFormat="1" ht="21.75" customHeight="1" x14ac:dyDescent="0.35">
      <c r="A121" s="196" t="s">
        <v>113</v>
      </c>
      <c r="B121" s="66" t="s">
        <v>128</v>
      </c>
      <c r="C121" s="66" t="s">
        <v>71</v>
      </c>
      <c r="D121" s="66" t="s">
        <v>71</v>
      </c>
      <c r="E121" s="66" t="s">
        <v>71</v>
      </c>
      <c r="F121" s="52" t="s">
        <v>71</v>
      </c>
      <c r="G121" s="52" t="s">
        <v>71</v>
      </c>
      <c r="H121" s="52" t="str">
        <f t="shared" ref="H121:J123" si="591">G121</f>
        <v xml:space="preserve"> </v>
      </c>
      <c r="I121" s="52" t="str">
        <f t="shared" si="591"/>
        <v xml:space="preserve"> </v>
      </c>
      <c r="J121" s="52" t="str">
        <f t="shared" si="591"/>
        <v xml:space="preserve"> </v>
      </c>
      <c r="K121" s="52">
        <f>HR_RESOURCES!L13/12</f>
        <v>0</v>
      </c>
      <c r="L121" s="52">
        <f>K121</f>
        <v>0</v>
      </c>
      <c r="M121" s="52">
        <f t="shared" ref="M121:P121" si="592">L121</f>
        <v>0</v>
      </c>
      <c r="N121" s="52">
        <f t="shared" si="592"/>
        <v>0</v>
      </c>
      <c r="O121" s="52">
        <f>N121*1.05</f>
        <v>0</v>
      </c>
      <c r="P121" s="52">
        <f t="shared" si="592"/>
        <v>0</v>
      </c>
      <c r="Q121" s="52">
        <f>P121</f>
        <v>0</v>
      </c>
      <c r="R121" s="52">
        <f>HR_RESOURCES!L33/12</f>
        <v>240029.65416666665</v>
      </c>
      <c r="S121" s="52">
        <f t="shared" ref="S121" si="593">R121</f>
        <v>240029.65416666665</v>
      </c>
      <c r="T121" s="52">
        <f>S121</f>
        <v>240029.65416666665</v>
      </c>
      <c r="U121" s="52">
        <f t="shared" ref="U121:Y121" si="594">T121</f>
        <v>240029.65416666665</v>
      </c>
      <c r="V121" s="52">
        <f t="shared" si="594"/>
        <v>240029.65416666665</v>
      </c>
      <c r="W121" s="52">
        <f t="shared" si="594"/>
        <v>240029.65416666665</v>
      </c>
      <c r="X121" s="52">
        <f>W121</f>
        <v>240029.65416666665</v>
      </c>
      <c r="Y121" s="52">
        <f t="shared" si="594"/>
        <v>240029.65416666665</v>
      </c>
      <c r="Z121" s="52">
        <f t="shared" ref="Z121" si="595">Y121</f>
        <v>240029.65416666665</v>
      </c>
      <c r="AA121" s="52">
        <f t="shared" ref="AA121" si="596">Z121</f>
        <v>240029.65416666665</v>
      </c>
      <c r="AB121" s="52">
        <f t="shared" ref="AB121" si="597">AA121</f>
        <v>240029.65416666665</v>
      </c>
      <c r="AC121" s="52">
        <f>AB121</f>
        <v>240029.65416666665</v>
      </c>
      <c r="AD121" s="52">
        <f>HR_RESOURCES!L53/12</f>
        <v>282145.50610416668</v>
      </c>
      <c r="AE121" s="52">
        <f t="shared" ref="AE121" si="598">AD121</f>
        <v>282145.50610416668</v>
      </c>
      <c r="AF121" s="52">
        <f>AE121</f>
        <v>282145.50610416668</v>
      </c>
      <c r="AG121" s="52">
        <f t="shared" ref="AG121" si="599">AF121</f>
        <v>282145.50610416668</v>
      </c>
      <c r="AH121" s="52">
        <f t="shared" ref="AH121" si="600">AG121</f>
        <v>282145.50610416668</v>
      </c>
      <c r="AI121" s="52">
        <f t="shared" ref="AI121" si="601">AH121</f>
        <v>282145.50610416668</v>
      </c>
      <c r="AJ121" s="52">
        <f>AI121</f>
        <v>282145.50610416668</v>
      </c>
      <c r="AK121" s="52">
        <f t="shared" ref="AK121" si="602">AJ121</f>
        <v>282145.50610416668</v>
      </c>
      <c r="AL121" s="52">
        <f t="shared" ref="AL121" si="603">AK121</f>
        <v>282145.50610416668</v>
      </c>
      <c r="AM121" s="52">
        <f t="shared" ref="AM121" si="604">AL121</f>
        <v>282145.50610416668</v>
      </c>
      <c r="AN121" s="52">
        <f t="shared" ref="AN121" si="605">AM121</f>
        <v>282145.50610416668</v>
      </c>
      <c r="AO121" s="52">
        <f>AN121</f>
        <v>282145.50610416668</v>
      </c>
      <c r="AP121" s="52">
        <f>HR_RESOURCES!L73/12</f>
        <v>359659.57605812495</v>
      </c>
      <c r="AQ121" s="52">
        <f t="shared" ref="AQ121" si="606">AP121</f>
        <v>359659.57605812495</v>
      </c>
      <c r="AR121" s="52">
        <f>AQ121</f>
        <v>359659.57605812495</v>
      </c>
      <c r="AS121" s="52">
        <f t="shared" ref="AS121" si="607">AR121</f>
        <v>359659.57605812495</v>
      </c>
      <c r="AT121" s="52">
        <f t="shared" ref="AT121" si="608">AS121</f>
        <v>359659.57605812495</v>
      </c>
      <c r="AU121" s="52">
        <f t="shared" ref="AU121" si="609">AT121</f>
        <v>359659.57605812495</v>
      </c>
      <c r="AV121" s="52">
        <f>AU121</f>
        <v>359659.57605812495</v>
      </c>
      <c r="AW121" s="52">
        <f t="shared" ref="AW121" si="610">AV121</f>
        <v>359659.57605812495</v>
      </c>
      <c r="AX121" s="52">
        <f t="shared" ref="AX121" si="611">AW121</f>
        <v>359659.57605812495</v>
      </c>
      <c r="AY121" s="52">
        <f t="shared" ref="AY121" si="612">AX121</f>
        <v>359659.57605812495</v>
      </c>
      <c r="AZ121" s="52">
        <f t="shared" ref="AZ121" si="613">AY121</f>
        <v>359659.57605812495</v>
      </c>
      <c r="BA121" s="52">
        <f>AZ121</f>
        <v>359659.57605812495</v>
      </c>
      <c r="BB121" s="52">
        <f>HR_RESOURCES!L93/12</f>
        <v>397879.74074547918</v>
      </c>
      <c r="BC121" s="52">
        <f t="shared" ref="BC121" si="614">BB121</f>
        <v>397879.74074547918</v>
      </c>
      <c r="BD121" s="52">
        <f>BC121</f>
        <v>397879.74074547918</v>
      </c>
      <c r="BE121" s="52">
        <f t="shared" ref="BE121" si="615">BD121</f>
        <v>397879.74074547918</v>
      </c>
      <c r="BF121" s="52">
        <f t="shared" ref="BF121" si="616">BE121</f>
        <v>397879.74074547918</v>
      </c>
      <c r="BG121" s="52">
        <f t="shared" ref="BG121" si="617">BF121</f>
        <v>397879.74074547918</v>
      </c>
      <c r="BH121" s="52">
        <f>BG121</f>
        <v>397879.74074547918</v>
      </c>
      <c r="BI121" s="52">
        <f t="shared" ref="BI121" si="618">BH121</f>
        <v>397879.74074547918</v>
      </c>
      <c r="BJ121" s="52">
        <f t="shared" ref="BJ121" si="619">BI121</f>
        <v>397879.74074547918</v>
      </c>
      <c r="BK121" s="52">
        <f t="shared" ref="BK121" si="620">BJ121</f>
        <v>397879.74074547918</v>
      </c>
      <c r="BL121" s="52">
        <f t="shared" ref="BL121" si="621">BK121</f>
        <v>397879.74074547918</v>
      </c>
      <c r="BM121" s="52">
        <f>BL121</f>
        <v>397879.74074547918</v>
      </c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5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7"/>
      <c r="EW121" s="47"/>
      <c r="EX121" s="47"/>
      <c r="EY121" s="47"/>
      <c r="EZ121" s="47"/>
    </row>
    <row r="122" spans="1:156" s="48" customFormat="1" ht="21.75" customHeight="1" x14ac:dyDescent="0.35">
      <c r="A122" s="196"/>
      <c r="B122" s="66" t="s">
        <v>201</v>
      </c>
      <c r="C122" s="66"/>
      <c r="D122" s="66"/>
      <c r="E122" s="66"/>
      <c r="F122" s="52" t="s">
        <v>71</v>
      </c>
      <c r="G122" s="52" t="s">
        <v>71</v>
      </c>
      <c r="H122" s="52" t="str">
        <f t="shared" si="591"/>
        <v xml:space="preserve"> </v>
      </c>
      <c r="I122" s="52" t="str">
        <f t="shared" si="591"/>
        <v xml:space="preserve"> </v>
      </c>
      <c r="J122" s="52" t="str">
        <f t="shared" si="591"/>
        <v xml:space="preserve"> </v>
      </c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>
        <v>20000</v>
      </c>
      <c r="W122" s="52">
        <f t="shared" ref="W122:W123" si="622">V122</f>
        <v>20000</v>
      </c>
      <c r="X122" s="52">
        <f t="shared" ref="X122:X123" si="623">W122</f>
        <v>20000</v>
      </c>
      <c r="Y122" s="52">
        <f t="shared" ref="Y122:Y123" si="624">X122</f>
        <v>20000</v>
      </c>
      <c r="Z122" s="52">
        <f t="shared" ref="Z122:Z123" si="625">Y122</f>
        <v>20000</v>
      </c>
      <c r="AA122" s="52">
        <f t="shared" ref="AA122:AA123" si="626">Z122</f>
        <v>20000</v>
      </c>
      <c r="AB122" s="52">
        <f t="shared" ref="AB122:AB123" si="627">AA122</f>
        <v>20000</v>
      </c>
      <c r="AC122" s="52">
        <f t="shared" ref="AC122:AC126" si="628">AB122+(AB122*0.03)</f>
        <v>20600</v>
      </c>
      <c r="AD122" s="52">
        <f t="shared" ref="AD122:AD123" si="629">AC122</f>
        <v>20600</v>
      </c>
      <c r="AE122" s="52">
        <f t="shared" ref="AE122:AE123" si="630">AD122</f>
        <v>20600</v>
      </c>
      <c r="AF122" s="52">
        <f t="shared" ref="AF122:AF123" si="631">AE122</f>
        <v>20600</v>
      </c>
      <c r="AG122" s="52">
        <f t="shared" ref="AG122:AG123" si="632">AF122</f>
        <v>20600</v>
      </c>
      <c r="AH122" s="52">
        <f t="shared" ref="AH122:AH123" si="633">AG122</f>
        <v>20600</v>
      </c>
      <c r="AI122" s="52">
        <f t="shared" ref="AI122:AI123" si="634">AH122</f>
        <v>20600</v>
      </c>
      <c r="AJ122" s="52">
        <f t="shared" ref="AJ122:AJ123" si="635">AI122</f>
        <v>20600</v>
      </c>
      <c r="AK122" s="52">
        <f t="shared" ref="AK122:AK123" si="636">AJ122</f>
        <v>20600</v>
      </c>
      <c r="AL122" s="52">
        <f t="shared" ref="AL122:AL123" si="637">AK122</f>
        <v>20600</v>
      </c>
      <c r="AM122" s="52">
        <f t="shared" ref="AM122:AM123" si="638">AL122</f>
        <v>20600</v>
      </c>
      <c r="AN122" s="52">
        <f t="shared" ref="AN122:AN123" si="639">AM122</f>
        <v>20600</v>
      </c>
      <c r="AO122" s="52">
        <f t="shared" ref="AO122:AO126" si="640">AN122+(AN122*0.03)</f>
        <v>21218</v>
      </c>
      <c r="AP122" s="52">
        <f t="shared" ref="AP122:AP123" si="641">AO122</f>
        <v>21218</v>
      </c>
      <c r="AQ122" s="52">
        <f t="shared" ref="AQ122:AQ123" si="642">AP122</f>
        <v>21218</v>
      </c>
      <c r="AR122" s="52">
        <f t="shared" ref="AR122:AR123" si="643">AQ122</f>
        <v>21218</v>
      </c>
      <c r="AS122" s="52">
        <f t="shared" ref="AS122:AS123" si="644">AR122</f>
        <v>21218</v>
      </c>
      <c r="AT122" s="52">
        <f t="shared" ref="AT122:AT123" si="645">AS122</f>
        <v>21218</v>
      </c>
      <c r="AU122" s="52">
        <f t="shared" ref="AU122:AU123" si="646">AT122</f>
        <v>21218</v>
      </c>
      <c r="AV122" s="52">
        <f t="shared" ref="AV122:AV123" si="647">AU122</f>
        <v>21218</v>
      </c>
      <c r="AW122" s="52">
        <f t="shared" ref="AW122:AW123" si="648">AV122</f>
        <v>21218</v>
      </c>
      <c r="AX122" s="52">
        <f t="shared" ref="AX122:AX123" si="649">AW122</f>
        <v>21218</v>
      </c>
      <c r="AY122" s="52">
        <f t="shared" ref="AY122:AY123" si="650">AX122</f>
        <v>21218</v>
      </c>
      <c r="AZ122" s="52">
        <f t="shared" ref="AZ122:AZ123" si="651">AY122</f>
        <v>21218</v>
      </c>
      <c r="BA122" s="52">
        <f t="shared" ref="BA122:BA126" si="652">AZ122+(AZ122*0.03)</f>
        <v>21854.54</v>
      </c>
      <c r="BB122" s="52">
        <f t="shared" ref="BB122:BB123" si="653">BA122</f>
        <v>21854.54</v>
      </c>
      <c r="BC122" s="52">
        <f t="shared" ref="BC122:BC123" si="654">BB122</f>
        <v>21854.54</v>
      </c>
      <c r="BD122" s="52">
        <f t="shared" ref="BD122:BD123" si="655">BC122</f>
        <v>21854.54</v>
      </c>
      <c r="BE122" s="52">
        <f t="shared" ref="BE122:BE123" si="656">BD122</f>
        <v>21854.54</v>
      </c>
      <c r="BF122" s="52">
        <f t="shared" ref="BF122:BF123" si="657">BE122</f>
        <v>21854.54</v>
      </c>
      <c r="BG122" s="52">
        <f t="shared" ref="BG122:BG123" si="658">BF122</f>
        <v>21854.54</v>
      </c>
      <c r="BH122" s="52">
        <f t="shared" ref="BH122:BH123" si="659">BG122</f>
        <v>21854.54</v>
      </c>
      <c r="BI122" s="52">
        <f t="shared" ref="BI122:BI123" si="660">BH122</f>
        <v>21854.54</v>
      </c>
      <c r="BJ122" s="52">
        <f t="shared" ref="BJ122:BJ123" si="661">BI122</f>
        <v>21854.54</v>
      </c>
      <c r="BK122" s="52">
        <f t="shared" ref="BK122:BK123" si="662">BJ122</f>
        <v>21854.54</v>
      </c>
      <c r="BL122" s="52">
        <f t="shared" ref="BL122:BL123" si="663">BK122</f>
        <v>21854.54</v>
      </c>
      <c r="BM122" s="52">
        <f t="shared" ref="BM122:BM126" si="664">BL122+(BL122*0.03)</f>
        <v>22510.176200000002</v>
      </c>
      <c r="BN122" s="52">
        <f t="shared" ref="BN122:BN123" si="665">BM122</f>
        <v>22510.176200000002</v>
      </c>
      <c r="BO122" s="52">
        <f t="shared" ref="BO122:BO123" si="666">BN122</f>
        <v>22510.176200000002</v>
      </c>
      <c r="BP122" s="52">
        <f t="shared" ref="BP122:BP123" si="667">BO122</f>
        <v>22510.176200000002</v>
      </c>
      <c r="BQ122" s="52">
        <f t="shared" ref="BQ122:BQ123" si="668">BP122</f>
        <v>22510.176200000002</v>
      </c>
      <c r="BR122" s="52">
        <f t="shared" ref="BR122:BR123" si="669">BQ122</f>
        <v>22510.176200000002</v>
      </c>
      <c r="BS122" s="52">
        <f t="shared" ref="BS122:BS123" si="670">BR122</f>
        <v>22510.176200000002</v>
      </c>
      <c r="BT122" s="52">
        <f t="shared" ref="BT122:BT123" si="671">BS122</f>
        <v>22510.176200000002</v>
      </c>
      <c r="BU122" s="52">
        <f t="shared" ref="BU122:BU123" si="672">BT122</f>
        <v>22510.176200000002</v>
      </c>
      <c r="BV122" s="52">
        <f t="shared" ref="BV122:BV123" si="673">BU122</f>
        <v>22510.176200000002</v>
      </c>
      <c r="BW122" s="52">
        <f t="shared" ref="BW122:BW123" si="674">BV122</f>
        <v>22510.176200000002</v>
      </c>
      <c r="BX122" s="52">
        <f t="shared" ref="BX122:BX123" si="675">BW122</f>
        <v>22510.176200000002</v>
      </c>
      <c r="BY122" s="44"/>
      <c r="BZ122" s="44"/>
      <c r="CA122" s="44"/>
      <c r="CB122" s="44"/>
      <c r="CC122" s="44"/>
      <c r="CD122" s="44"/>
      <c r="CE122" s="44"/>
      <c r="CF122" s="44"/>
      <c r="CG122" s="45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7"/>
      <c r="EW122" s="47"/>
      <c r="EX122" s="47"/>
      <c r="EY122" s="47"/>
      <c r="EZ122" s="47"/>
    </row>
    <row r="123" spans="1:156" s="48" customFormat="1" ht="21.75" customHeight="1" x14ac:dyDescent="0.35">
      <c r="A123" s="196"/>
      <c r="B123" s="66" t="s">
        <v>209</v>
      </c>
      <c r="C123" s="66"/>
      <c r="D123" s="66"/>
      <c r="E123" s="66"/>
      <c r="F123" s="52" t="s">
        <v>71</v>
      </c>
      <c r="G123" s="52" t="s">
        <v>71</v>
      </c>
      <c r="H123" s="52" t="str">
        <f t="shared" si="591"/>
        <v xml:space="preserve"> </v>
      </c>
      <c r="I123" s="52" t="str">
        <f t="shared" si="591"/>
        <v xml:space="preserve"> </v>
      </c>
      <c r="J123" s="52" t="str">
        <f t="shared" si="591"/>
        <v xml:space="preserve"> </v>
      </c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>
        <v>15000</v>
      </c>
      <c r="W123" s="52">
        <f t="shared" si="622"/>
        <v>15000</v>
      </c>
      <c r="X123" s="52">
        <f t="shared" si="623"/>
        <v>15000</v>
      </c>
      <c r="Y123" s="52">
        <f t="shared" si="624"/>
        <v>15000</v>
      </c>
      <c r="Z123" s="52">
        <f t="shared" si="625"/>
        <v>15000</v>
      </c>
      <c r="AA123" s="52">
        <f t="shared" si="626"/>
        <v>15000</v>
      </c>
      <c r="AB123" s="52">
        <f t="shared" si="627"/>
        <v>15000</v>
      </c>
      <c r="AC123" s="52">
        <f t="shared" si="628"/>
        <v>15450</v>
      </c>
      <c r="AD123" s="52">
        <f t="shared" si="629"/>
        <v>15450</v>
      </c>
      <c r="AE123" s="52">
        <f t="shared" si="630"/>
        <v>15450</v>
      </c>
      <c r="AF123" s="52">
        <f t="shared" si="631"/>
        <v>15450</v>
      </c>
      <c r="AG123" s="52">
        <f t="shared" si="632"/>
        <v>15450</v>
      </c>
      <c r="AH123" s="52">
        <f t="shared" si="633"/>
        <v>15450</v>
      </c>
      <c r="AI123" s="52">
        <f t="shared" si="634"/>
        <v>15450</v>
      </c>
      <c r="AJ123" s="52">
        <f t="shared" si="635"/>
        <v>15450</v>
      </c>
      <c r="AK123" s="52">
        <f t="shared" si="636"/>
        <v>15450</v>
      </c>
      <c r="AL123" s="52">
        <f t="shared" si="637"/>
        <v>15450</v>
      </c>
      <c r="AM123" s="52">
        <f t="shared" si="638"/>
        <v>15450</v>
      </c>
      <c r="AN123" s="52">
        <f t="shared" si="639"/>
        <v>15450</v>
      </c>
      <c r="AO123" s="52">
        <f t="shared" si="640"/>
        <v>15913.5</v>
      </c>
      <c r="AP123" s="52">
        <f t="shared" si="641"/>
        <v>15913.5</v>
      </c>
      <c r="AQ123" s="52">
        <f t="shared" si="642"/>
        <v>15913.5</v>
      </c>
      <c r="AR123" s="52">
        <f t="shared" si="643"/>
        <v>15913.5</v>
      </c>
      <c r="AS123" s="52">
        <f t="shared" si="644"/>
        <v>15913.5</v>
      </c>
      <c r="AT123" s="52">
        <f t="shared" si="645"/>
        <v>15913.5</v>
      </c>
      <c r="AU123" s="52">
        <f t="shared" si="646"/>
        <v>15913.5</v>
      </c>
      <c r="AV123" s="52">
        <f t="shared" si="647"/>
        <v>15913.5</v>
      </c>
      <c r="AW123" s="52">
        <f t="shared" si="648"/>
        <v>15913.5</v>
      </c>
      <c r="AX123" s="52">
        <f t="shared" si="649"/>
        <v>15913.5</v>
      </c>
      <c r="AY123" s="52">
        <f t="shared" si="650"/>
        <v>15913.5</v>
      </c>
      <c r="AZ123" s="52">
        <f t="shared" si="651"/>
        <v>15913.5</v>
      </c>
      <c r="BA123" s="52">
        <f t="shared" si="652"/>
        <v>16390.904999999999</v>
      </c>
      <c r="BB123" s="52">
        <f t="shared" si="653"/>
        <v>16390.904999999999</v>
      </c>
      <c r="BC123" s="52">
        <f t="shared" si="654"/>
        <v>16390.904999999999</v>
      </c>
      <c r="BD123" s="52">
        <f t="shared" si="655"/>
        <v>16390.904999999999</v>
      </c>
      <c r="BE123" s="52">
        <f t="shared" si="656"/>
        <v>16390.904999999999</v>
      </c>
      <c r="BF123" s="52">
        <f t="shared" si="657"/>
        <v>16390.904999999999</v>
      </c>
      <c r="BG123" s="52">
        <f t="shared" si="658"/>
        <v>16390.904999999999</v>
      </c>
      <c r="BH123" s="52">
        <f t="shared" si="659"/>
        <v>16390.904999999999</v>
      </c>
      <c r="BI123" s="52">
        <f t="shared" si="660"/>
        <v>16390.904999999999</v>
      </c>
      <c r="BJ123" s="52">
        <f t="shared" si="661"/>
        <v>16390.904999999999</v>
      </c>
      <c r="BK123" s="52">
        <f t="shared" si="662"/>
        <v>16390.904999999999</v>
      </c>
      <c r="BL123" s="52">
        <f t="shared" si="663"/>
        <v>16390.904999999999</v>
      </c>
      <c r="BM123" s="52">
        <f t="shared" si="664"/>
        <v>16882.632149999998</v>
      </c>
      <c r="BN123" s="52">
        <f t="shared" si="665"/>
        <v>16882.632149999998</v>
      </c>
      <c r="BO123" s="52">
        <f t="shared" si="666"/>
        <v>16882.632149999998</v>
      </c>
      <c r="BP123" s="52">
        <f t="shared" si="667"/>
        <v>16882.632149999998</v>
      </c>
      <c r="BQ123" s="52">
        <f t="shared" si="668"/>
        <v>16882.632149999998</v>
      </c>
      <c r="BR123" s="52">
        <f t="shared" si="669"/>
        <v>16882.632149999998</v>
      </c>
      <c r="BS123" s="52">
        <f t="shared" si="670"/>
        <v>16882.632149999998</v>
      </c>
      <c r="BT123" s="52">
        <f t="shared" si="671"/>
        <v>16882.632149999998</v>
      </c>
      <c r="BU123" s="52">
        <f t="shared" si="672"/>
        <v>16882.632149999998</v>
      </c>
      <c r="BV123" s="52">
        <f t="shared" si="673"/>
        <v>16882.632149999998</v>
      </c>
      <c r="BW123" s="52">
        <f t="shared" si="674"/>
        <v>16882.632149999998</v>
      </c>
      <c r="BX123" s="52">
        <f t="shared" si="675"/>
        <v>16882.632149999998</v>
      </c>
      <c r="BY123" s="44"/>
      <c r="BZ123" s="44"/>
      <c r="CA123" s="44"/>
      <c r="CB123" s="44"/>
      <c r="CC123" s="44"/>
      <c r="CD123" s="44"/>
      <c r="CE123" s="44"/>
      <c r="CF123" s="44"/>
      <c r="CG123" s="45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7"/>
      <c r="EW123" s="47"/>
      <c r="EX123" s="47"/>
      <c r="EY123" s="47"/>
      <c r="EZ123" s="47"/>
    </row>
    <row r="124" spans="1:156" s="48" customFormat="1" ht="21.75" customHeight="1" x14ac:dyDescent="0.35">
      <c r="A124" s="197"/>
      <c r="B124" s="66" t="s">
        <v>98</v>
      </c>
      <c r="C124" s="66"/>
      <c r="D124" s="66"/>
      <c r="E124" s="66"/>
      <c r="F124" s="52" t="s">
        <v>71</v>
      </c>
      <c r="G124" s="52" t="s">
        <v>71</v>
      </c>
      <c r="H124" s="52" t="s">
        <v>71</v>
      </c>
      <c r="I124" s="52" t="s">
        <v>71</v>
      </c>
      <c r="J124" s="52" t="s">
        <v>71</v>
      </c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>
        <v>10000</v>
      </c>
      <c r="W124" s="52">
        <v>10000</v>
      </c>
      <c r="X124" s="52">
        <v>10000</v>
      </c>
      <c r="Y124" s="52">
        <v>10000</v>
      </c>
      <c r="Z124" s="52">
        <v>10000</v>
      </c>
      <c r="AA124" s="52">
        <v>10000</v>
      </c>
      <c r="AB124" s="52">
        <v>10000</v>
      </c>
      <c r="AC124" s="52">
        <f t="shared" si="628"/>
        <v>10300</v>
      </c>
      <c r="AD124" s="52">
        <v>10000</v>
      </c>
      <c r="AE124" s="52">
        <v>10000</v>
      </c>
      <c r="AF124" s="52">
        <v>10000</v>
      </c>
      <c r="AG124" s="52">
        <v>10000</v>
      </c>
      <c r="AH124" s="52">
        <v>10000</v>
      </c>
      <c r="AI124" s="52">
        <v>10000</v>
      </c>
      <c r="AJ124" s="52">
        <v>10000</v>
      </c>
      <c r="AK124" s="52">
        <v>10000</v>
      </c>
      <c r="AL124" s="52">
        <v>10000</v>
      </c>
      <c r="AM124" s="52">
        <v>10000</v>
      </c>
      <c r="AN124" s="52">
        <v>10000</v>
      </c>
      <c r="AO124" s="52">
        <f t="shared" si="640"/>
        <v>10300</v>
      </c>
      <c r="AP124" s="52">
        <v>10000</v>
      </c>
      <c r="AQ124" s="52">
        <v>10000</v>
      </c>
      <c r="AR124" s="52">
        <v>10000</v>
      </c>
      <c r="AS124" s="52">
        <v>10000</v>
      </c>
      <c r="AT124" s="52">
        <v>10000</v>
      </c>
      <c r="AU124" s="52">
        <v>10000</v>
      </c>
      <c r="AV124" s="52">
        <v>10000</v>
      </c>
      <c r="AW124" s="52">
        <v>10000</v>
      </c>
      <c r="AX124" s="52">
        <v>10000</v>
      </c>
      <c r="AY124" s="52">
        <v>10000</v>
      </c>
      <c r="AZ124" s="52">
        <v>10000</v>
      </c>
      <c r="BA124" s="52">
        <f t="shared" si="652"/>
        <v>10300</v>
      </c>
      <c r="BB124" s="52">
        <v>10000</v>
      </c>
      <c r="BC124" s="52">
        <v>10000</v>
      </c>
      <c r="BD124" s="52">
        <v>10000</v>
      </c>
      <c r="BE124" s="52">
        <v>10000</v>
      </c>
      <c r="BF124" s="52">
        <v>10000</v>
      </c>
      <c r="BG124" s="52">
        <v>10000</v>
      </c>
      <c r="BH124" s="52">
        <v>10000</v>
      </c>
      <c r="BI124" s="52">
        <v>10000</v>
      </c>
      <c r="BJ124" s="52">
        <v>10000</v>
      </c>
      <c r="BK124" s="52">
        <v>10000</v>
      </c>
      <c r="BL124" s="52">
        <v>10000</v>
      </c>
      <c r="BM124" s="52">
        <f t="shared" si="664"/>
        <v>10300</v>
      </c>
      <c r="BN124" s="52">
        <v>10000</v>
      </c>
      <c r="BO124" s="52">
        <v>10000</v>
      </c>
      <c r="BP124" s="52">
        <v>10000</v>
      </c>
      <c r="BQ124" s="52">
        <v>10000</v>
      </c>
      <c r="BR124" s="52">
        <v>10000</v>
      </c>
      <c r="BS124" s="52">
        <v>10000</v>
      </c>
      <c r="BT124" s="52">
        <v>10000</v>
      </c>
      <c r="BU124" s="52">
        <v>10000</v>
      </c>
      <c r="BV124" s="52">
        <v>10000</v>
      </c>
      <c r="BW124" s="52">
        <v>10000</v>
      </c>
      <c r="BX124" s="52">
        <v>10000</v>
      </c>
      <c r="BY124" s="44"/>
      <c r="BZ124" s="44"/>
      <c r="CA124" s="44"/>
      <c r="CB124" s="44"/>
      <c r="CC124" s="44"/>
      <c r="CD124" s="44"/>
      <c r="CE124" s="44"/>
      <c r="CF124" s="44"/>
      <c r="CG124" s="57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7"/>
      <c r="EW124" s="47"/>
      <c r="EX124" s="47"/>
      <c r="EY124" s="47"/>
      <c r="EZ124" s="47"/>
    </row>
    <row r="125" spans="1:156" s="48" customFormat="1" ht="21.75" customHeight="1" x14ac:dyDescent="0.35">
      <c r="A125" s="197"/>
      <c r="B125" s="66" t="s">
        <v>99</v>
      </c>
      <c r="C125" s="66"/>
      <c r="D125" s="66"/>
      <c r="E125" s="66"/>
      <c r="F125" s="52" t="s">
        <v>71</v>
      </c>
      <c r="G125" s="52" t="s">
        <v>71</v>
      </c>
      <c r="H125" s="52" t="s">
        <v>71</v>
      </c>
      <c r="I125" s="52" t="s">
        <v>71</v>
      </c>
      <c r="J125" s="52" t="s">
        <v>71</v>
      </c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>
        <v>5000</v>
      </c>
      <c r="W125" s="52">
        <v>5000</v>
      </c>
      <c r="X125" s="52">
        <v>5000</v>
      </c>
      <c r="Y125" s="52">
        <v>5000</v>
      </c>
      <c r="Z125" s="52">
        <v>5000</v>
      </c>
      <c r="AA125" s="52">
        <v>5000</v>
      </c>
      <c r="AB125" s="52">
        <v>5000</v>
      </c>
      <c r="AC125" s="52">
        <f t="shared" si="628"/>
        <v>5150</v>
      </c>
      <c r="AD125" s="52">
        <v>5000</v>
      </c>
      <c r="AE125" s="52">
        <v>5000</v>
      </c>
      <c r="AF125" s="52">
        <v>5000</v>
      </c>
      <c r="AG125" s="52">
        <v>5000</v>
      </c>
      <c r="AH125" s="52">
        <v>5000</v>
      </c>
      <c r="AI125" s="52">
        <v>5000</v>
      </c>
      <c r="AJ125" s="52">
        <v>5000</v>
      </c>
      <c r="AK125" s="52">
        <v>5000</v>
      </c>
      <c r="AL125" s="52">
        <v>5000</v>
      </c>
      <c r="AM125" s="52">
        <v>5000</v>
      </c>
      <c r="AN125" s="52">
        <v>5000</v>
      </c>
      <c r="AO125" s="52">
        <f t="shared" si="640"/>
        <v>5150</v>
      </c>
      <c r="AP125" s="52">
        <v>5000</v>
      </c>
      <c r="AQ125" s="52">
        <v>5000</v>
      </c>
      <c r="AR125" s="52">
        <v>5000</v>
      </c>
      <c r="AS125" s="52">
        <v>5000</v>
      </c>
      <c r="AT125" s="52">
        <v>5000</v>
      </c>
      <c r="AU125" s="52">
        <v>5000</v>
      </c>
      <c r="AV125" s="52">
        <v>5000</v>
      </c>
      <c r="AW125" s="52">
        <v>5000</v>
      </c>
      <c r="AX125" s="52">
        <v>5000</v>
      </c>
      <c r="AY125" s="52">
        <v>5000</v>
      </c>
      <c r="AZ125" s="52">
        <v>5000</v>
      </c>
      <c r="BA125" s="52">
        <f t="shared" si="652"/>
        <v>5150</v>
      </c>
      <c r="BB125" s="52">
        <v>5000</v>
      </c>
      <c r="BC125" s="52">
        <v>5000</v>
      </c>
      <c r="BD125" s="52">
        <v>5000</v>
      </c>
      <c r="BE125" s="52">
        <v>5000</v>
      </c>
      <c r="BF125" s="52">
        <v>5000</v>
      </c>
      <c r="BG125" s="52">
        <v>5000</v>
      </c>
      <c r="BH125" s="52">
        <v>5000</v>
      </c>
      <c r="BI125" s="52">
        <v>5000</v>
      </c>
      <c r="BJ125" s="52">
        <v>5000</v>
      </c>
      <c r="BK125" s="52">
        <v>5000</v>
      </c>
      <c r="BL125" s="52">
        <v>5000</v>
      </c>
      <c r="BM125" s="52">
        <f t="shared" si="664"/>
        <v>5150</v>
      </c>
      <c r="BN125" s="52">
        <v>5000</v>
      </c>
      <c r="BO125" s="52">
        <v>5000</v>
      </c>
      <c r="BP125" s="52">
        <v>5000</v>
      </c>
      <c r="BQ125" s="52">
        <v>5000</v>
      </c>
      <c r="BR125" s="52">
        <v>5000</v>
      </c>
      <c r="BS125" s="52">
        <v>5000</v>
      </c>
      <c r="BT125" s="52">
        <v>5000</v>
      </c>
      <c r="BU125" s="52">
        <v>5000</v>
      </c>
      <c r="BV125" s="52">
        <v>5000</v>
      </c>
      <c r="BW125" s="52">
        <v>5000</v>
      </c>
      <c r="BX125" s="52">
        <v>5000</v>
      </c>
      <c r="BY125" s="44"/>
      <c r="BZ125" s="44"/>
      <c r="CA125" s="44"/>
      <c r="CB125" s="44"/>
      <c r="CC125" s="44"/>
      <c r="CD125" s="44"/>
      <c r="CE125" s="44"/>
      <c r="CF125" s="44"/>
      <c r="CG125" s="57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7"/>
      <c r="EW125" s="47"/>
      <c r="EX125" s="47"/>
      <c r="EY125" s="47"/>
      <c r="EZ125" s="47"/>
    </row>
    <row r="126" spans="1:156" s="48" customFormat="1" ht="21.75" customHeight="1" x14ac:dyDescent="0.35">
      <c r="A126" s="197"/>
      <c r="B126" s="66" t="s">
        <v>100</v>
      </c>
      <c r="C126" s="66"/>
      <c r="D126" s="66"/>
      <c r="E126" s="66"/>
      <c r="F126" s="52" t="s">
        <v>71</v>
      </c>
      <c r="G126" s="52" t="s">
        <v>71</v>
      </c>
      <c r="H126" s="52" t="s">
        <v>71</v>
      </c>
      <c r="I126" s="52" t="s">
        <v>71</v>
      </c>
      <c r="J126" s="52" t="s">
        <v>71</v>
      </c>
      <c r="K126" s="236"/>
      <c r="L126" s="52"/>
      <c r="M126" s="52"/>
      <c r="N126" s="52"/>
      <c r="O126" s="52"/>
      <c r="P126" s="52"/>
      <c r="Q126" s="174"/>
      <c r="R126" s="52"/>
      <c r="S126" s="52"/>
      <c r="T126" s="52"/>
      <c r="U126" s="52"/>
      <c r="V126" s="236">
        <v>2000</v>
      </c>
      <c r="W126" s="52">
        <f t="shared" ref="W126" si="676">V126</f>
        <v>2000</v>
      </c>
      <c r="X126" s="52">
        <f t="shared" ref="X126" si="677">W126</f>
        <v>2000</v>
      </c>
      <c r="Y126" s="52">
        <f t="shared" ref="Y126" si="678">X126</f>
        <v>2000</v>
      </c>
      <c r="Z126" s="52">
        <f t="shared" ref="Z126" si="679">Y126</f>
        <v>2000</v>
      </c>
      <c r="AA126" s="52">
        <f t="shared" ref="AA126" si="680">Z126</f>
        <v>2000</v>
      </c>
      <c r="AB126" s="174">
        <f t="shared" ref="AB126" si="681">AA126</f>
        <v>2000</v>
      </c>
      <c r="AC126" s="52">
        <f t="shared" si="628"/>
        <v>2060</v>
      </c>
      <c r="AD126" s="52">
        <f t="shared" ref="AD126" si="682">AC126</f>
        <v>2060</v>
      </c>
      <c r="AE126" s="52">
        <f t="shared" ref="AE126" si="683">AD126</f>
        <v>2060</v>
      </c>
      <c r="AF126" s="52">
        <f t="shared" ref="AF126" si="684">AE126</f>
        <v>2060</v>
      </c>
      <c r="AG126" s="52">
        <f t="shared" ref="AG126" si="685">AF126</f>
        <v>2060</v>
      </c>
      <c r="AH126" s="236">
        <f t="shared" ref="AH126" si="686">AG126</f>
        <v>2060</v>
      </c>
      <c r="AI126" s="52">
        <f t="shared" ref="AI126" si="687">AH126</f>
        <v>2060</v>
      </c>
      <c r="AJ126" s="52">
        <f t="shared" ref="AJ126" si="688">AI126</f>
        <v>2060</v>
      </c>
      <c r="AK126" s="52">
        <f t="shared" ref="AK126" si="689">AJ126</f>
        <v>2060</v>
      </c>
      <c r="AL126" s="52">
        <f t="shared" ref="AL126" si="690">AK126</f>
        <v>2060</v>
      </c>
      <c r="AM126" s="52">
        <f t="shared" ref="AM126" si="691">AL126</f>
        <v>2060</v>
      </c>
      <c r="AN126" s="174">
        <f t="shared" ref="AN126" si="692">AM126</f>
        <v>2060</v>
      </c>
      <c r="AO126" s="52">
        <f t="shared" si="640"/>
        <v>2121.8000000000002</v>
      </c>
      <c r="AP126" s="52">
        <f t="shared" ref="AP126" si="693">AO126</f>
        <v>2121.8000000000002</v>
      </c>
      <c r="AQ126" s="52">
        <f t="shared" ref="AQ126" si="694">AP126</f>
        <v>2121.8000000000002</v>
      </c>
      <c r="AR126" s="52">
        <f t="shared" ref="AR126" si="695">AQ126</f>
        <v>2121.8000000000002</v>
      </c>
      <c r="AS126" s="52">
        <f t="shared" ref="AS126" si="696">AR126</f>
        <v>2121.8000000000002</v>
      </c>
      <c r="AT126" s="236">
        <f t="shared" ref="AT126" si="697">AS126</f>
        <v>2121.8000000000002</v>
      </c>
      <c r="AU126" s="52">
        <f t="shared" ref="AU126" si="698">AT126</f>
        <v>2121.8000000000002</v>
      </c>
      <c r="AV126" s="52">
        <f t="shared" ref="AV126" si="699">AU126</f>
        <v>2121.8000000000002</v>
      </c>
      <c r="AW126" s="52">
        <f t="shared" ref="AW126" si="700">AV126</f>
        <v>2121.8000000000002</v>
      </c>
      <c r="AX126" s="52">
        <f t="shared" ref="AX126" si="701">AW126</f>
        <v>2121.8000000000002</v>
      </c>
      <c r="AY126" s="52">
        <f t="shared" ref="AY126" si="702">AX126</f>
        <v>2121.8000000000002</v>
      </c>
      <c r="AZ126" s="174">
        <f t="shared" ref="AZ126" si="703">AY126</f>
        <v>2121.8000000000002</v>
      </c>
      <c r="BA126" s="52">
        <f t="shared" si="652"/>
        <v>2185.4540000000002</v>
      </c>
      <c r="BB126" s="52">
        <f t="shared" ref="BB126" si="704">BA126</f>
        <v>2185.4540000000002</v>
      </c>
      <c r="BC126" s="52">
        <f t="shared" ref="BC126" si="705">BB126</f>
        <v>2185.4540000000002</v>
      </c>
      <c r="BD126" s="52">
        <f t="shared" ref="BD126" si="706">BC126</f>
        <v>2185.4540000000002</v>
      </c>
      <c r="BE126" s="52">
        <f t="shared" ref="BE126" si="707">BD126</f>
        <v>2185.4540000000002</v>
      </c>
      <c r="BF126" s="236">
        <f t="shared" ref="BF126" si="708">BE126</f>
        <v>2185.4540000000002</v>
      </c>
      <c r="BG126" s="52">
        <f t="shared" ref="BG126" si="709">BF126</f>
        <v>2185.4540000000002</v>
      </c>
      <c r="BH126" s="52">
        <f t="shared" ref="BH126" si="710">BG126</f>
        <v>2185.4540000000002</v>
      </c>
      <c r="BI126" s="52">
        <f t="shared" ref="BI126" si="711">BH126</f>
        <v>2185.4540000000002</v>
      </c>
      <c r="BJ126" s="52">
        <f t="shared" ref="BJ126" si="712">BI126</f>
        <v>2185.4540000000002</v>
      </c>
      <c r="BK126" s="52">
        <f t="shared" ref="BK126" si="713">BJ126</f>
        <v>2185.4540000000002</v>
      </c>
      <c r="BL126" s="174">
        <f t="shared" ref="BL126" si="714">BK126</f>
        <v>2185.4540000000002</v>
      </c>
      <c r="BM126" s="52">
        <f t="shared" si="664"/>
        <v>2251.0176200000001</v>
      </c>
      <c r="BN126" s="52">
        <f t="shared" ref="BN126" si="715">BM126</f>
        <v>2251.0176200000001</v>
      </c>
      <c r="BO126" s="52">
        <f t="shared" ref="BO126" si="716">BN126</f>
        <v>2251.0176200000001</v>
      </c>
      <c r="BP126" s="52">
        <f t="shared" ref="BP126" si="717">BO126</f>
        <v>2251.0176200000001</v>
      </c>
      <c r="BQ126" s="52">
        <f t="shared" ref="BQ126" si="718">BP126</f>
        <v>2251.0176200000001</v>
      </c>
      <c r="BR126" s="236">
        <f t="shared" ref="BR126" si="719">BQ126</f>
        <v>2251.0176200000001</v>
      </c>
      <c r="BS126" s="52">
        <f t="shared" ref="BS126" si="720">BR126</f>
        <v>2251.0176200000001</v>
      </c>
      <c r="BT126" s="52">
        <f t="shared" ref="BT126" si="721">BS126</f>
        <v>2251.0176200000001</v>
      </c>
      <c r="BU126" s="52">
        <f t="shared" ref="BU126" si="722">BT126</f>
        <v>2251.0176200000001</v>
      </c>
      <c r="BV126" s="52">
        <f t="shared" ref="BV126" si="723">BU126</f>
        <v>2251.0176200000001</v>
      </c>
      <c r="BW126" s="52">
        <f t="shared" ref="BW126" si="724">BV126</f>
        <v>2251.0176200000001</v>
      </c>
      <c r="BX126" s="174">
        <f t="shared" ref="BX126" si="725">BW126</f>
        <v>2251.0176200000001</v>
      </c>
      <c r="BY126" s="44"/>
      <c r="BZ126" s="44"/>
      <c r="CA126" s="44"/>
      <c r="CB126" s="44"/>
      <c r="CC126" s="44"/>
      <c r="CD126" s="44"/>
      <c r="CE126" s="44"/>
      <c r="CF126" s="44"/>
      <c r="CG126" s="45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7"/>
      <c r="EW126" s="47"/>
      <c r="EX126" s="47"/>
      <c r="EY126" s="47"/>
      <c r="EZ126" s="47"/>
    </row>
    <row r="127" spans="1:156" s="74" customFormat="1" ht="21.75" customHeight="1" x14ac:dyDescent="0.35">
      <c r="A127" s="196"/>
      <c r="B127" s="70" t="s">
        <v>114</v>
      </c>
      <c r="C127" s="71" t="s">
        <v>71</v>
      </c>
      <c r="D127" s="71" t="s">
        <v>71</v>
      </c>
      <c r="E127" s="71" t="s">
        <v>71</v>
      </c>
      <c r="F127" s="71">
        <f t="shared" ref="F127:P127" si="726">SUM(F121:F126)</f>
        <v>0</v>
      </c>
      <c r="G127" s="71">
        <f t="shared" si="726"/>
        <v>0</v>
      </c>
      <c r="H127" s="71">
        <f t="shared" si="726"/>
        <v>0</v>
      </c>
      <c r="I127" s="71">
        <f t="shared" si="726"/>
        <v>0</v>
      </c>
      <c r="J127" s="71">
        <f t="shared" si="726"/>
        <v>0</v>
      </c>
      <c r="K127" s="177">
        <f t="shared" si="726"/>
        <v>0</v>
      </c>
      <c r="L127" s="71">
        <f t="shared" si="726"/>
        <v>0</v>
      </c>
      <c r="M127" s="71">
        <f t="shared" si="726"/>
        <v>0</v>
      </c>
      <c r="N127" s="71">
        <f t="shared" si="726"/>
        <v>0</v>
      </c>
      <c r="O127" s="71">
        <f t="shared" si="726"/>
        <v>0</v>
      </c>
      <c r="P127" s="71">
        <f t="shared" si="726"/>
        <v>0</v>
      </c>
      <c r="Q127" s="71">
        <f t="shared" ref="Q127:AB127" si="727">SUM(Q121:Q126)</f>
        <v>0</v>
      </c>
      <c r="R127" s="71">
        <f t="shared" si="727"/>
        <v>240029.65416666665</v>
      </c>
      <c r="S127" s="71">
        <f t="shared" si="727"/>
        <v>240029.65416666665</v>
      </c>
      <c r="T127" s="71">
        <f t="shared" si="727"/>
        <v>240029.65416666665</v>
      </c>
      <c r="U127" s="71">
        <f t="shared" si="727"/>
        <v>240029.65416666665</v>
      </c>
      <c r="V127" s="71">
        <f t="shared" si="727"/>
        <v>292029.65416666667</v>
      </c>
      <c r="W127" s="177">
        <f t="shared" si="727"/>
        <v>292029.65416666667</v>
      </c>
      <c r="X127" s="71">
        <f t="shared" si="727"/>
        <v>292029.65416666667</v>
      </c>
      <c r="Y127" s="71">
        <f t="shared" si="727"/>
        <v>292029.65416666667</v>
      </c>
      <c r="Z127" s="71">
        <f t="shared" si="727"/>
        <v>292029.65416666667</v>
      </c>
      <c r="AA127" s="71">
        <f t="shared" si="727"/>
        <v>292029.65416666667</v>
      </c>
      <c r="AB127" s="71">
        <f t="shared" si="727"/>
        <v>292029.65416666667</v>
      </c>
      <c r="AC127" s="71">
        <f t="shared" ref="AC127:AN127" si="728">SUM(AC121:AC126)</f>
        <v>293589.65416666667</v>
      </c>
      <c r="AD127" s="71">
        <f t="shared" si="728"/>
        <v>335255.50610416668</v>
      </c>
      <c r="AE127" s="71">
        <f t="shared" si="728"/>
        <v>335255.50610416668</v>
      </c>
      <c r="AF127" s="71">
        <f t="shared" si="728"/>
        <v>335255.50610416668</v>
      </c>
      <c r="AG127" s="71">
        <f t="shared" si="728"/>
        <v>335255.50610416668</v>
      </c>
      <c r="AH127" s="71">
        <f t="shared" si="728"/>
        <v>335255.50610416668</v>
      </c>
      <c r="AI127" s="177">
        <f t="shared" si="728"/>
        <v>335255.50610416668</v>
      </c>
      <c r="AJ127" s="71">
        <f t="shared" si="728"/>
        <v>335255.50610416668</v>
      </c>
      <c r="AK127" s="71">
        <f t="shared" si="728"/>
        <v>335255.50610416668</v>
      </c>
      <c r="AL127" s="71">
        <f t="shared" si="728"/>
        <v>335255.50610416668</v>
      </c>
      <c r="AM127" s="71">
        <f t="shared" si="728"/>
        <v>335255.50610416668</v>
      </c>
      <c r="AN127" s="71">
        <f t="shared" si="728"/>
        <v>335255.50610416668</v>
      </c>
      <c r="AO127" s="71">
        <f t="shared" ref="AO127:AZ127" si="729">SUM(AO121:AO126)</f>
        <v>336848.80610416667</v>
      </c>
      <c r="AP127" s="71">
        <f t="shared" si="729"/>
        <v>413912.87605812494</v>
      </c>
      <c r="AQ127" s="71">
        <f t="shared" si="729"/>
        <v>413912.87605812494</v>
      </c>
      <c r="AR127" s="71">
        <f t="shared" si="729"/>
        <v>413912.87605812494</v>
      </c>
      <c r="AS127" s="71">
        <f t="shared" si="729"/>
        <v>413912.87605812494</v>
      </c>
      <c r="AT127" s="71">
        <f t="shared" si="729"/>
        <v>413912.87605812494</v>
      </c>
      <c r="AU127" s="177">
        <f t="shared" si="729"/>
        <v>413912.87605812494</v>
      </c>
      <c r="AV127" s="71">
        <f t="shared" si="729"/>
        <v>413912.87605812494</v>
      </c>
      <c r="AW127" s="71">
        <f t="shared" si="729"/>
        <v>413912.87605812494</v>
      </c>
      <c r="AX127" s="71">
        <f t="shared" si="729"/>
        <v>413912.87605812494</v>
      </c>
      <c r="AY127" s="71">
        <f t="shared" si="729"/>
        <v>413912.87605812494</v>
      </c>
      <c r="AZ127" s="71">
        <f t="shared" si="729"/>
        <v>413912.87605812494</v>
      </c>
      <c r="BA127" s="71">
        <f t="shared" ref="BA127:BM127" si="730">SUM(BA121:BA126)</f>
        <v>415540.47505812498</v>
      </c>
      <c r="BB127" s="71">
        <f t="shared" si="730"/>
        <v>453310.63974547922</v>
      </c>
      <c r="BC127" s="71">
        <f t="shared" si="730"/>
        <v>453310.63974547922</v>
      </c>
      <c r="BD127" s="71">
        <f t="shared" si="730"/>
        <v>453310.63974547922</v>
      </c>
      <c r="BE127" s="71">
        <f t="shared" si="730"/>
        <v>453310.63974547922</v>
      </c>
      <c r="BF127" s="71">
        <f t="shared" si="730"/>
        <v>453310.63974547922</v>
      </c>
      <c r="BG127" s="177">
        <f t="shared" si="730"/>
        <v>453310.63974547922</v>
      </c>
      <c r="BH127" s="71">
        <f t="shared" si="730"/>
        <v>453310.63974547922</v>
      </c>
      <c r="BI127" s="71">
        <f t="shared" si="730"/>
        <v>453310.63974547922</v>
      </c>
      <c r="BJ127" s="71">
        <f t="shared" si="730"/>
        <v>453310.63974547922</v>
      </c>
      <c r="BK127" s="71">
        <f t="shared" si="730"/>
        <v>453310.63974547922</v>
      </c>
      <c r="BL127" s="71">
        <f t="shared" si="730"/>
        <v>453310.63974547922</v>
      </c>
      <c r="BM127" s="71">
        <f t="shared" si="730"/>
        <v>454973.56671547919</v>
      </c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3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  <c r="DV127" s="72"/>
      <c r="DW127" s="72"/>
      <c r="DX127" s="72"/>
      <c r="DY127" s="72"/>
      <c r="DZ127" s="72"/>
      <c r="EA127" s="72"/>
      <c r="EB127" s="72"/>
      <c r="EC127" s="72"/>
      <c r="ED127" s="72"/>
      <c r="EE127" s="72"/>
      <c r="EF127" s="72"/>
      <c r="EG127" s="72"/>
      <c r="EH127" s="72"/>
      <c r="EI127" s="72"/>
      <c r="EJ127" s="72"/>
      <c r="EK127" s="72"/>
      <c r="EL127" s="72"/>
      <c r="EM127" s="72"/>
      <c r="EN127" s="72"/>
      <c r="EO127" s="72"/>
      <c r="EP127" s="72"/>
      <c r="EQ127" s="72"/>
      <c r="ER127" s="72"/>
      <c r="ES127" s="72"/>
      <c r="ET127" s="72"/>
      <c r="EU127" s="72"/>
    </row>
    <row r="128" spans="1:156" s="27" customFormat="1" ht="21.75" customHeight="1" x14ac:dyDescent="0.35">
      <c r="A128" s="218"/>
      <c r="B128" s="58"/>
      <c r="C128" s="58"/>
      <c r="D128" s="58"/>
      <c r="E128" s="5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CG128" s="29"/>
    </row>
    <row r="129" spans="1:156" s="48" customFormat="1" ht="21.75" customHeight="1" x14ac:dyDescent="0.35">
      <c r="A129" s="201" t="s">
        <v>194</v>
      </c>
      <c r="B129" s="65" t="s">
        <v>151</v>
      </c>
      <c r="C129" s="65"/>
      <c r="D129" s="65"/>
      <c r="E129" s="65"/>
      <c r="F129" s="52"/>
      <c r="G129" s="52"/>
      <c r="H129" s="52"/>
      <c r="I129" s="52"/>
      <c r="J129" s="52"/>
      <c r="K129" s="52"/>
      <c r="L129" s="52" t="s">
        <v>71</v>
      </c>
      <c r="M129" s="52" t="s">
        <v>71</v>
      </c>
      <c r="N129" s="52" t="s">
        <v>71</v>
      </c>
      <c r="O129" s="52" t="s">
        <v>71</v>
      </c>
      <c r="P129" s="52" t="s">
        <v>71</v>
      </c>
      <c r="Q129" s="52" t="s">
        <v>71</v>
      </c>
      <c r="R129" s="52" t="s">
        <v>71</v>
      </c>
      <c r="S129" s="52" t="s">
        <v>71</v>
      </c>
      <c r="T129" s="52" t="s">
        <v>71</v>
      </c>
      <c r="U129" s="52" t="s">
        <v>71</v>
      </c>
      <c r="V129" s="52" t="s">
        <v>71</v>
      </c>
      <c r="W129" s="52" t="s">
        <v>71</v>
      </c>
      <c r="X129" s="52" t="s">
        <v>71</v>
      </c>
      <c r="Y129" s="52" t="s">
        <v>71</v>
      </c>
      <c r="Z129" s="52" t="s">
        <v>71</v>
      </c>
      <c r="AA129" s="52" t="s">
        <v>71</v>
      </c>
      <c r="AB129" s="52" t="s">
        <v>71</v>
      </c>
      <c r="AC129" s="52" t="s">
        <v>71</v>
      </c>
      <c r="AD129" s="52" t="s">
        <v>71</v>
      </c>
      <c r="AE129" s="52" t="s">
        <v>71</v>
      </c>
      <c r="AF129" s="52" t="s">
        <v>71</v>
      </c>
      <c r="AG129" s="52" t="s">
        <v>71</v>
      </c>
      <c r="AH129" s="52" t="s">
        <v>71</v>
      </c>
      <c r="AI129" s="52" t="s">
        <v>71</v>
      </c>
      <c r="AJ129" s="52" t="s">
        <v>71</v>
      </c>
      <c r="AK129" s="52" t="s">
        <v>71</v>
      </c>
      <c r="AL129" s="52" t="s">
        <v>71</v>
      </c>
      <c r="AM129" s="52" t="s">
        <v>71</v>
      </c>
      <c r="AN129" s="52" t="s">
        <v>71</v>
      </c>
      <c r="AO129" s="52" t="s">
        <v>71</v>
      </c>
      <c r="AP129" s="52" t="s">
        <v>71</v>
      </c>
      <c r="AQ129" s="52" t="s">
        <v>71</v>
      </c>
      <c r="AR129" s="52" t="s">
        <v>71</v>
      </c>
      <c r="AS129" s="52" t="s">
        <v>71</v>
      </c>
      <c r="AT129" s="52" t="s">
        <v>71</v>
      </c>
      <c r="AU129" s="52" t="s">
        <v>71</v>
      </c>
      <c r="AV129" s="52" t="s">
        <v>71</v>
      </c>
      <c r="AW129" s="52" t="s">
        <v>71</v>
      </c>
      <c r="AX129" s="52" t="s">
        <v>71</v>
      </c>
      <c r="AY129" s="52" t="s">
        <v>71</v>
      </c>
      <c r="AZ129" s="52" t="s">
        <v>71</v>
      </c>
      <c r="BA129" s="52" t="s">
        <v>71</v>
      </c>
      <c r="BB129" s="52" t="s">
        <v>71</v>
      </c>
      <c r="BC129" s="52" t="s">
        <v>71</v>
      </c>
      <c r="BD129" s="52" t="s">
        <v>71</v>
      </c>
      <c r="BE129" s="52"/>
      <c r="BF129" s="52"/>
      <c r="BG129" s="52"/>
      <c r="BH129" s="52"/>
      <c r="BI129" s="52"/>
      <c r="BJ129" s="52"/>
      <c r="BK129" s="52"/>
      <c r="BL129" s="52"/>
      <c r="BM129" s="52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57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</row>
    <row r="130" spans="1:156" s="48" customFormat="1" ht="21.75" customHeight="1" x14ac:dyDescent="0.35">
      <c r="A130" s="197"/>
      <c r="B130" s="65" t="s">
        <v>152</v>
      </c>
      <c r="C130" s="65"/>
      <c r="D130" s="65"/>
      <c r="E130" s="65"/>
      <c r="F130" s="52">
        <v>250000</v>
      </c>
      <c r="G130" s="52" t="s">
        <v>71</v>
      </c>
      <c r="H130" s="52" t="s">
        <v>71</v>
      </c>
      <c r="I130" s="52" t="s">
        <v>71</v>
      </c>
      <c r="J130" s="52" t="s">
        <v>71</v>
      </c>
      <c r="K130" s="52" t="s">
        <v>71</v>
      </c>
      <c r="L130" s="52" t="s">
        <v>71</v>
      </c>
      <c r="M130" s="52" t="s">
        <v>71</v>
      </c>
      <c r="N130" s="52" t="s">
        <v>71</v>
      </c>
      <c r="O130" s="52" t="s">
        <v>71</v>
      </c>
      <c r="P130" s="52" t="s">
        <v>71</v>
      </c>
      <c r="Q130" s="52" t="s">
        <v>71</v>
      </c>
      <c r="R130" s="52" t="s">
        <v>71</v>
      </c>
      <c r="S130" s="52" t="s">
        <v>71</v>
      </c>
      <c r="T130" s="52" t="s">
        <v>71</v>
      </c>
      <c r="U130" s="52" t="s">
        <v>71</v>
      </c>
      <c r="V130" s="52" t="s">
        <v>71</v>
      </c>
      <c r="W130" s="52" t="s">
        <v>71</v>
      </c>
      <c r="X130" s="52" t="s">
        <v>71</v>
      </c>
      <c r="Y130" s="52" t="s">
        <v>71</v>
      </c>
      <c r="Z130" s="52" t="s">
        <v>71</v>
      </c>
      <c r="AA130" s="52" t="s">
        <v>71</v>
      </c>
      <c r="AB130" s="52" t="s">
        <v>71</v>
      </c>
      <c r="AC130" s="52" t="s">
        <v>71</v>
      </c>
      <c r="AD130" s="52" t="s">
        <v>71</v>
      </c>
      <c r="AE130" s="52" t="s">
        <v>71</v>
      </c>
      <c r="AF130" s="52" t="s">
        <v>71</v>
      </c>
      <c r="AG130" s="52" t="s">
        <v>71</v>
      </c>
      <c r="AH130" s="52" t="s">
        <v>71</v>
      </c>
      <c r="AI130" s="52" t="s">
        <v>71</v>
      </c>
      <c r="AJ130" s="52" t="s">
        <v>71</v>
      </c>
      <c r="AK130" s="52" t="s">
        <v>71</v>
      </c>
      <c r="AL130" s="52" t="s">
        <v>71</v>
      </c>
      <c r="AM130" s="52" t="s">
        <v>240</v>
      </c>
      <c r="AN130" s="52" t="s">
        <v>71</v>
      </c>
      <c r="AO130" s="52" t="s">
        <v>71</v>
      </c>
      <c r="AP130" s="52" t="s">
        <v>71</v>
      </c>
      <c r="AQ130" s="52" t="s">
        <v>71</v>
      </c>
      <c r="AR130" s="52" t="s">
        <v>71</v>
      </c>
      <c r="AS130" s="52" t="s">
        <v>71</v>
      </c>
      <c r="AT130" s="52" t="s">
        <v>71</v>
      </c>
      <c r="AU130" s="52" t="s">
        <v>71</v>
      </c>
      <c r="AV130" s="52" t="s">
        <v>71</v>
      </c>
      <c r="AW130" s="52" t="s">
        <v>71</v>
      </c>
      <c r="AX130" s="52" t="s">
        <v>71</v>
      </c>
      <c r="AY130" s="52" t="s">
        <v>71</v>
      </c>
      <c r="AZ130" s="52" t="s">
        <v>71</v>
      </c>
      <c r="BA130" s="52" t="s">
        <v>71</v>
      </c>
      <c r="BB130" s="52" t="s">
        <v>71</v>
      </c>
      <c r="BC130" s="52" t="s">
        <v>71</v>
      </c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57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7"/>
      <c r="EW130" s="47"/>
      <c r="EX130" s="47"/>
      <c r="EY130" s="47"/>
      <c r="EZ130" s="47"/>
    </row>
    <row r="131" spans="1:156" s="48" customFormat="1" ht="21.75" customHeight="1" x14ac:dyDescent="0.35">
      <c r="A131" s="197"/>
      <c r="B131" s="65" t="s">
        <v>153</v>
      </c>
      <c r="C131" s="65"/>
      <c r="D131" s="65"/>
      <c r="E131" s="65"/>
      <c r="F131" s="52">
        <v>125000</v>
      </c>
      <c r="G131" s="52" t="s">
        <v>71</v>
      </c>
      <c r="H131" s="52" t="s">
        <v>71</v>
      </c>
      <c r="I131" s="52" t="s">
        <v>71</v>
      </c>
      <c r="J131" s="52" t="s">
        <v>71</v>
      </c>
      <c r="K131" s="52" t="s">
        <v>71</v>
      </c>
      <c r="L131" s="52" t="s">
        <v>71</v>
      </c>
      <c r="M131" s="52" t="s">
        <v>71</v>
      </c>
      <c r="N131" s="52" t="s">
        <v>71</v>
      </c>
      <c r="O131" s="52" t="s">
        <v>71</v>
      </c>
      <c r="P131" s="52" t="s">
        <v>71</v>
      </c>
      <c r="Q131" s="52" t="s">
        <v>71</v>
      </c>
      <c r="R131" s="52" t="s">
        <v>71</v>
      </c>
      <c r="S131" s="52" t="s">
        <v>71</v>
      </c>
      <c r="T131" s="52" t="s">
        <v>71</v>
      </c>
      <c r="U131" s="52" t="s">
        <v>71</v>
      </c>
      <c r="V131" s="52" t="s">
        <v>71</v>
      </c>
      <c r="W131" s="52" t="s">
        <v>71</v>
      </c>
      <c r="X131" s="52" t="s">
        <v>71</v>
      </c>
      <c r="Y131" s="52" t="s">
        <v>71</v>
      </c>
      <c r="Z131" s="52" t="s">
        <v>71</v>
      </c>
      <c r="AA131" s="52" t="s">
        <v>71</v>
      </c>
      <c r="AB131" s="52" t="s">
        <v>71</v>
      </c>
      <c r="AC131" s="52" t="s">
        <v>71</v>
      </c>
      <c r="AD131" s="52" t="s">
        <v>71</v>
      </c>
      <c r="AE131" s="52" t="s">
        <v>71</v>
      </c>
      <c r="AF131" s="52" t="s">
        <v>71</v>
      </c>
      <c r="AG131" s="52" t="s">
        <v>71</v>
      </c>
      <c r="AH131" s="52" t="s">
        <v>71</v>
      </c>
      <c r="AI131" s="52" t="s">
        <v>71</v>
      </c>
      <c r="AJ131" s="52" t="s">
        <v>71</v>
      </c>
      <c r="AK131" s="52" t="s">
        <v>71</v>
      </c>
      <c r="AL131" s="52" t="s">
        <v>71</v>
      </c>
      <c r="AM131" s="52" t="s">
        <v>71</v>
      </c>
      <c r="AN131" s="52" t="s">
        <v>71</v>
      </c>
      <c r="AO131" s="52" t="s">
        <v>71</v>
      </c>
      <c r="AP131" s="52" t="s">
        <v>71</v>
      </c>
      <c r="AQ131" s="52" t="s">
        <v>71</v>
      </c>
      <c r="AR131" s="52" t="s">
        <v>71</v>
      </c>
      <c r="AS131" s="52" t="s">
        <v>71</v>
      </c>
      <c r="AT131" s="52" t="s">
        <v>71</v>
      </c>
      <c r="AU131" s="52" t="s">
        <v>71</v>
      </c>
      <c r="AV131" s="52" t="s">
        <v>71</v>
      </c>
      <c r="AW131" s="52" t="s">
        <v>71</v>
      </c>
      <c r="AX131" s="52" t="s">
        <v>71</v>
      </c>
      <c r="AY131" s="52" t="s">
        <v>71</v>
      </c>
      <c r="AZ131" s="52" t="s">
        <v>71</v>
      </c>
      <c r="BA131" s="52" t="s">
        <v>71</v>
      </c>
      <c r="BB131" s="52" t="s">
        <v>71</v>
      </c>
      <c r="BC131" s="52" t="s">
        <v>71</v>
      </c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57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7"/>
      <c r="EW131" s="47"/>
      <c r="EX131" s="47"/>
      <c r="EY131" s="47"/>
      <c r="EZ131" s="47"/>
    </row>
    <row r="132" spans="1:156" s="48" customFormat="1" ht="21.75" customHeight="1" x14ac:dyDescent="0.35">
      <c r="A132" s="200"/>
      <c r="B132" s="70" t="s">
        <v>175</v>
      </c>
      <c r="C132" s="70"/>
      <c r="D132" s="70"/>
      <c r="E132" s="70"/>
      <c r="F132" s="69">
        <f>SUM(F129:F131)</f>
        <v>375000</v>
      </c>
      <c r="G132" s="69">
        <f t="shared" ref="G132:BM132" si="731">SUM(G129:G131)</f>
        <v>0</v>
      </c>
      <c r="H132" s="69">
        <f t="shared" si="731"/>
        <v>0</v>
      </c>
      <c r="I132" s="69">
        <f t="shared" si="731"/>
        <v>0</v>
      </c>
      <c r="J132" s="69">
        <f t="shared" si="731"/>
        <v>0</v>
      </c>
      <c r="K132" s="69">
        <f t="shared" si="731"/>
        <v>0</v>
      </c>
      <c r="L132" s="69">
        <f t="shared" si="731"/>
        <v>0</v>
      </c>
      <c r="M132" s="69">
        <f t="shared" si="731"/>
        <v>0</v>
      </c>
      <c r="N132" s="69">
        <f t="shared" si="731"/>
        <v>0</v>
      </c>
      <c r="O132" s="69">
        <f t="shared" si="731"/>
        <v>0</v>
      </c>
      <c r="P132" s="69">
        <f t="shared" si="731"/>
        <v>0</v>
      </c>
      <c r="Q132" s="69">
        <f t="shared" si="731"/>
        <v>0</v>
      </c>
      <c r="R132" s="69">
        <f t="shared" si="731"/>
        <v>0</v>
      </c>
      <c r="S132" s="69">
        <f t="shared" si="731"/>
        <v>0</v>
      </c>
      <c r="T132" s="69">
        <f t="shared" si="731"/>
        <v>0</v>
      </c>
      <c r="U132" s="69">
        <f t="shared" si="731"/>
        <v>0</v>
      </c>
      <c r="V132" s="69">
        <f t="shared" si="731"/>
        <v>0</v>
      </c>
      <c r="W132" s="69">
        <f t="shared" si="731"/>
        <v>0</v>
      </c>
      <c r="X132" s="69">
        <f t="shared" si="731"/>
        <v>0</v>
      </c>
      <c r="Y132" s="69">
        <f t="shared" si="731"/>
        <v>0</v>
      </c>
      <c r="Z132" s="69">
        <f t="shared" si="731"/>
        <v>0</v>
      </c>
      <c r="AA132" s="69">
        <f t="shared" si="731"/>
        <v>0</v>
      </c>
      <c r="AB132" s="69">
        <f t="shared" si="731"/>
        <v>0</v>
      </c>
      <c r="AC132" s="69">
        <f t="shared" si="731"/>
        <v>0</v>
      </c>
      <c r="AD132" s="69">
        <f t="shared" si="731"/>
        <v>0</v>
      </c>
      <c r="AE132" s="69">
        <f t="shared" si="731"/>
        <v>0</v>
      </c>
      <c r="AF132" s="69">
        <f t="shared" si="731"/>
        <v>0</v>
      </c>
      <c r="AG132" s="69">
        <f t="shared" si="731"/>
        <v>0</v>
      </c>
      <c r="AH132" s="69">
        <f t="shared" si="731"/>
        <v>0</v>
      </c>
      <c r="AI132" s="69">
        <f t="shared" si="731"/>
        <v>0</v>
      </c>
      <c r="AJ132" s="69">
        <f t="shared" si="731"/>
        <v>0</v>
      </c>
      <c r="AK132" s="69">
        <f t="shared" si="731"/>
        <v>0</v>
      </c>
      <c r="AL132" s="69">
        <f t="shared" si="731"/>
        <v>0</v>
      </c>
      <c r="AM132" s="69">
        <f t="shared" si="731"/>
        <v>0</v>
      </c>
      <c r="AN132" s="69">
        <f t="shared" si="731"/>
        <v>0</v>
      </c>
      <c r="AO132" s="69">
        <f t="shared" si="731"/>
        <v>0</v>
      </c>
      <c r="AP132" s="69">
        <f t="shared" si="731"/>
        <v>0</v>
      </c>
      <c r="AQ132" s="69">
        <f t="shared" si="731"/>
        <v>0</v>
      </c>
      <c r="AR132" s="69">
        <f t="shared" si="731"/>
        <v>0</v>
      </c>
      <c r="AS132" s="69">
        <f t="shared" si="731"/>
        <v>0</v>
      </c>
      <c r="AT132" s="69">
        <f t="shared" si="731"/>
        <v>0</v>
      </c>
      <c r="AU132" s="69">
        <f t="shared" si="731"/>
        <v>0</v>
      </c>
      <c r="AV132" s="69">
        <f t="shared" si="731"/>
        <v>0</v>
      </c>
      <c r="AW132" s="69">
        <f t="shared" si="731"/>
        <v>0</v>
      </c>
      <c r="AX132" s="69">
        <f t="shared" si="731"/>
        <v>0</v>
      </c>
      <c r="AY132" s="69">
        <f t="shared" si="731"/>
        <v>0</v>
      </c>
      <c r="AZ132" s="69">
        <f t="shared" si="731"/>
        <v>0</v>
      </c>
      <c r="BA132" s="69">
        <f t="shared" si="731"/>
        <v>0</v>
      </c>
      <c r="BB132" s="69">
        <f t="shared" si="731"/>
        <v>0</v>
      </c>
      <c r="BC132" s="69">
        <f t="shared" si="731"/>
        <v>0</v>
      </c>
      <c r="BD132" s="69">
        <f t="shared" si="731"/>
        <v>0</v>
      </c>
      <c r="BE132" s="69">
        <f t="shared" si="731"/>
        <v>0</v>
      </c>
      <c r="BF132" s="69">
        <f t="shared" si="731"/>
        <v>0</v>
      </c>
      <c r="BG132" s="69">
        <f t="shared" si="731"/>
        <v>0</v>
      </c>
      <c r="BH132" s="69">
        <f t="shared" si="731"/>
        <v>0</v>
      </c>
      <c r="BI132" s="69">
        <f t="shared" si="731"/>
        <v>0</v>
      </c>
      <c r="BJ132" s="69">
        <f t="shared" si="731"/>
        <v>0</v>
      </c>
      <c r="BK132" s="69">
        <f t="shared" si="731"/>
        <v>0</v>
      </c>
      <c r="BL132" s="69">
        <f t="shared" si="731"/>
        <v>0</v>
      </c>
      <c r="BM132" s="69">
        <f t="shared" si="731"/>
        <v>0</v>
      </c>
      <c r="BN132" s="179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44"/>
      <c r="CC132" s="44"/>
      <c r="CD132" s="44"/>
      <c r="CE132" s="44"/>
      <c r="CF132" s="44"/>
      <c r="CG132" s="57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</row>
    <row r="133" spans="1:156" s="27" customFormat="1" ht="21.75" customHeight="1" x14ac:dyDescent="0.35">
      <c r="A133" s="218"/>
      <c r="B133" s="58"/>
      <c r="C133" s="58"/>
      <c r="D133" s="58"/>
      <c r="E133" s="5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CG133" s="29"/>
    </row>
    <row r="134" spans="1:156" s="26" customFormat="1" ht="21.75" customHeight="1" x14ac:dyDescent="0.35">
      <c r="A134" s="135"/>
      <c r="B134" s="84" t="s">
        <v>115</v>
      </c>
      <c r="C134" s="84"/>
      <c r="D134" s="84"/>
      <c r="E134" s="84"/>
      <c r="F134" s="85">
        <f t="shared" ref="F134:AK134" si="732">F127+F119+F88+F81+F95+F34+F132</f>
        <v>375000</v>
      </c>
      <c r="G134" s="85">
        <f t="shared" si="732"/>
        <v>0</v>
      </c>
      <c r="H134" s="85">
        <f t="shared" si="732"/>
        <v>0</v>
      </c>
      <c r="I134" s="85">
        <f t="shared" si="732"/>
        <v>0</v>
      </c>
      <c r="J134" s="85">
        <f t="shared" si="732"/>
        <v>0</v>
      </c>
      <c r="K134" s="85">
        <f t="shared" si="732"/>
        <v>500</v>
      </c>
      <c r="L134" s="85">
        <f t="shared" si="732"/>
        <v>500</v>
      </c>
      <c r="M134" s="85">
        <f t="shared" si="732"/>
        <v>500</v>
      </c>
      <c r="N134" s="85">
        <f t="shared" si="732"/>
        <v>500</v>
      </c>
      <c r="O134" s="85">
        <f t="shared" si="732"/>
        <v>500</v>
      </c>
      <c r="P134" s="85">
        <f t="shared" si="732"/>
        <v>500</v>
      </c>
      <c r="Q134" s="85">
        <f t="shared" si="732"/>
        <v>42000</v>
      </c>
      <c r="R134" s="85">
        <f t="shared" si="732"/>
        <v>323529.65416666667</v>
      </c>
      <c r="S134" s="85">
        <f t="shared" si="732"/>
        <v>240529.65416666665</v>
      </c>
      <c r="T134" s="85">
        <f t="shared" si="732"/>
        <v>240529.65416666665</v>
      </c>
      <c r="U134" s="85">
        <f t="shared" si="732"/>
        <v>240529.65416666665</v>
      </c>
      <c r="V134" s="85">
        <f t="shared" si="732"/>
        <v>777782.2061666667</v>
      </c>
      <c r="W134" s="85">
        <f t="shared" si="732"/>
        <v>714417.2061666667</v>
      </c>
      <c r="X134" s="85">
        <f t="shared" si="732"/>
        <v>745202.89416666667</v>
      </c>
      <c r="Y134" s="85">
        <f t="shared" si="732"/>
        <v>715843.29816666665</v>
      </c>
      <c r="Z134" s="85">
        <f t="shared" si="732"/>
        <v>741674.36016666668</v>
      </c>
      <c r="AA134" s="85">
        <f t="shared" si="732"/>
        <v>731909.1571666667</v>
      </c>
      <c r="AB134" s="85">
        <f t="shared" si="732"/>
        <v>758908.74916666676</v>
      </c>
      <c r="AC134" s="85">
        <f t="shared" si="732"/>
        <v>756723.09116666671</v>
      </c>
      <c r="AD134" s="85">
        <f t="shared" si="732"/>
        <v>916478.91582416673</v>
      </c>
      <c r="AE134" s="85">
        <f t="shared" si="732"/>
        <v>769304.12710416666</v>
      </c>
      <c r="AF134" s="85">
        <f t="shared" si="732"/>
        <v>795854.71910416661</v>
      </c>
      <c r="AG134" s="85">
        <f t="shared" si="732"/>
        <v>816196.39110416663</v>
      </c>
      <c r="AH134" s="85">
        <f t="shared" si="732"/>
        <v>799568.06310416665</v>
      </c>
      <c r="AI134" s="85">
        <f t="shared" si="732"/>
        <v>801874.73510416667</v>
      </c>
      <c r="AJ134" s="85">
        <f t="shared" si="732"/>
        <v>862118.40710416669</v>
      </c>
      <c r="AK134" s="85">
        <f t="shared" si="732"/>
        <v>806134.15910416667</v>
      </c>
      <c r="AL134" s="85">
        <f t="shared" ref="AL134:BM134" si="733">AL127+AL119+AL88+AL81+AL95+AL34+AL132</f>
        <v>782344.96365416667</v>
      </c>
      <c r="AM134" s="85">
        <f t="shared" si="733"/>
        <v>954545.61565416667</v>
      </c>
      <c r="AN134" s="85">
        <f t="shared" si="733"/>
        <v>787420.84265416663</v>
      </c>
      <c r="AO134" s="85">
        <f t="shared" si="733"/>
        <v>793064.91840416659</v>
      </c>
      <c r="AP134" s="85">
        <f t="shared" si="733"/>
        <v>1131098.8525981249</v>
      </c>
      <c r="AQ134" s="85">
        <f t="shared" si="733"/>
        <v>876011.61235812493</v>
      </c>
      <c r="AR134" s="85">
        <f t="shared" si="733"/>
        <v>881504.36435812491</v>
      </c>
      <c r="AS134" s="85">
        <f t="shared" si="733"/>
        <v>1064740.1163581249</v>
      </c>
      <c r="AT134" s="85">
        <f t="shared" si="733"/>
        <v>882718.00143362489</v>
      </c>
      <c r="AU134" s="85">
        <f t="shared" si="733"/>
        <v>885570.75343362498</v>
      </c>
      <c r="AV134" s="85">
        <f t="shared" si="733"/>
        <v>1035438.505433625</v>
      </c>
      <c r="AW134" s="85">
        <f t="shared" si="733"/>
        <v>893976.25743362494</v>
      </c>
      <c r="AX134" s="85">
        <f t="shared" si="733"/>
        <v>892875.08943362487</v>
      </c>
      <c r="AY134" s="85">
        <f t="shared" si="733"/>
        <v>1081662.76933988</v>
      </c>
      <c r="AZ134" s="85">
        <f t="shared" si="733"/>
        <v>899087.30271487997</v>
      </c>
      <c r="BA134" s="85">
        <f t="shared" si="733"/>
        <v>905353.28822362993</v>
      </c>
      <c r="BB134" s="85">
        <f t="shared" si="733"/>
        <v>1262650.7434709843</v>
      </c>
      <c r="BC134" s="85">
        <f t="shared" si="733"/>
        <v>950132.35051098419</v>
      </c>
      <c r="BD134" s="85">
        <f t="shared" si="733"/>
        <v>952571.18251098413</v>
      </c>
      <c r="BE134" s="85">
        <f t="shared" si="733"/>
        <v>1185281.0145109841</v>
      </c>
      <c r="BF134" s="85">
        <f t="shared" si="733"/>
        <v>958468.84651098424</v>
      </c>
      <c r="BG134" s="85">
        <f t="shared" si="733"/>
        <v>966013.75851098413</v>
      </c>
      <c r="BH134" s="85">
        <f t="shared" si="733"/>
        <v>1225899.9670613017</v>
      </c>
      <c r="BI134" s="85">
        <f t="shared" si="733"/>
        <v>969420.25857712247</v>
      </c>
      <c r="BJ134" s="85">
        <f t="shared" si="733"/>
        <v>973019.71388810128</v>
      </c>
      <c r="BK134" s="85">
        <f t="shared" si="733"/>
        <v>2647839.9388421904</v>
      </c>
      <c r="BL134" s="85">
        <f t="shared" si="733"/>
        <v>985065.95666909474</v>
      </c>
      <c r="BM134" s="85">
        <f t="shared" si="733"/>
        <v>988366.06886327337</v>
      </c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9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</row>
    <row r="135" spans="1:156" s="75" customFormat="1" ht="21.75" customHeight="1" x14ac:dyDescent="0.35">
      <c r="A135" s="136"/>
      <c r="B135" s="127" t="s">
        <v>40</v>
      </c>
      <c r="C135" s="127"/>
      <c r="D135" s="127"/>
      <c r="E135" s="127"/>
      <c r="F135" s="128">
        <f t="shared" ref="F135:AK135" si="734">F27-F134</f>
        <v>-375000</v>
      </c>
      <c r="G135" s="128">
        <f t="shared" si="734"/>
        <v>0</v>
      </c>
      <c r="H135" s="128">
        <f t="shared" si="734"/>
        <v>0</v>
      </c>
      <c r="I135" s="128">
        <f t="shared" si="734"/>
        <v>0</v>
      </c>
      <c r="J135" s="128">
        <f t="shared" si="734"/>
        <v>0</v>
      </c>
      <c r="K135" s="128">
        <f t="shared" si="734"/>
        <v>-500</v>
      </c>
      <c r="L135" s="128">
        <f t="shared" si="734"/>
        <v>-500</v>
      </c>
      <c r="M135" s="128">
        <f t="shared" si="734"/>
        <v>-500</v>
      </c>
      <c r="N135" s="128">
        <f t="shared" si="734"/>
        <v>-500</v>
      </c>
      <c r="O135" s="128">
        <f t="shared" si="734"/>
        <v>-500</v>
      </c>
      <c r="P135" s="128">
        <f t="shared" si="734"/>
        <v>-500</v>
      </c>
      <c r="Q135" s="137">
        <f t="shared" si="734"/>
        <v>-42000</v>
      </c>
      <c r="R135" s="128">
        <f t="shared" si="734"/>
        <v>-323529.65416666667</v>
      </c>
      <c r="S135" s="128">
        <f t="shared" si="734"/>
        <v>-240529.65416666665</v>
      </c>
      <c r="T135" s="128">
        <f t="shared" si="734"/>
        <v>-240529.65416666665</v>
      </c>
      <c r="U135" s="128">
        <f t="shared" si="734"/>
        <v>-240529.65416666665</v>
      </c>
      <c r="V135" s="128">
        <f t="shared" si="734"/>
        <v>-735357.2061666667</v>
      </c>
      <c r="W135" s="128">
        <f t="shared" si="734"/>
        <v>-670992.2061666667</v>
      </c>
      <c r="X135" s="128">
        <f t="shared" si="734"/>
        <v>-688852.89416666667</v>
      </c>
      <c r="Y135" s="128">
        <f t="shared" si="734"/>
        <v>-644308.29816666665</v>
      </c>
      <c r="Z135" s="128">
        <f t="shared" si="734"/>
        <v>-653758.36016666668</v>
      </c>
      <c r="AA135" s="128">
        <f t="shared" si="734"/>
        <v>-616729.05716666672</v>
      </c>
      <c r="AB135" s="128">
        <f t="shared" si="734"/>
        <v>-617928.64916666679</v>
      </c>
      <c r="AC135" s="137">
        <f t="shared" si="734"/>
        <v>-589942.99116666673</v>
      </c>
      <c r="AD135" s="128">
        <f t="shared" si="734"/>
        <v>-718964.56582416664</v>
      </c>
      <c r="AE135" s="128">
        <f t="shared" si="734"/>
        <v>-545215.77710416657</v>
      </c>
      <c r="AF135" s="128">
        <f t="shared" si="734"/>
        <v>-545192.36910416663</v>
      </c>
      <c r="AG135" s="128">
        <f t="shared" si="734"/>
        <v>-527887.54110416665</v>
      </c>
      <c r="AH135" s="128">
        <f t="shared" si="734"/>
        <v>-473612.71310416667</v>
      </c>
      <c r="AI135" s="128">
        <f t="shared" si="734"/>
        <v>-438272.88510416658</v>
      </c>
      <c r="AJ135" s="128">
        <f t="shared" si="734"/>
        <v>-460870.0571041666</v>
      </c>
      <c r="AK135" s="128">
        <f t="shared" si="734"/>
        <v>-356166.80910416669</v>
      </c>
      <c r="AL135" s="128">
        <f t="shared" ref="AL135:BM135" si="735">AL27-AL134</f>
        <v>-283497.56265416666</v>
      </c>
      <c r="AM135" s="128">
        <f t="shared" si="735"/>
        <v>-406979.21465416672</v>
      </c>
      <c r="AN135" s="128">
        <f t="shared" si="735"/>
        <v>-191135.44165416667</v>
      </c>
      <c r="AO135" s="233">
        <f t="shared" si="735"/>
        <v>-148060.51740416663</v>
      </c>
      <c r="AP135" s="128">
        <f t="shared" si="735"/>
        <v>-417411.7340981249</v>
      </c>
      <c r="AQ135" s="128">
        <f t="shared" si="735"/>
        <v>-112143.92385812488</v>
      </c>
      <c r="AR135" s="128">
        <f t="shared" si="735"/>
        <v>-67456.105858124909</v>
      </c>
      <c r="AS135" s="128">
        <f t="shared" si="735"/>
        <v>-200511.28785812482</v>
      </c>
      <c r="AT135" s="128">
        <f t="shared" si="735"/>
        <v>31854.05857637513</v>
      </c>
      <c r="AU135" s="128">
        <f t="shared" si="735"/>
        <v>79181.876576374867</v>
      </c>
      <c r="AV135" s="128">
        <f t="shared" si="735"/>
        <v>-20505.305423625046</v>
      </c>
      <c r="AW135" s="128">
        <f t="shared" si="735"/>
        <v>171137.51257637516</v>
      </c>
      <c r="AX135" s="128">
        <f t="shared" si="735"/>
        <v>233823.92557637533</v>
      </c>
      <c r="AY135" s="128">
        <f t="shared" si="735"/>
        <v>106785.77879521996</v>
      </c>
      <c r="AZ135" s="128">
        <f t="shared" si="735"/>
        <v>350946.49042022007</v>
      </c>
      <c r="BA135" s="242">
        <f t="shared" si="735"/>
        <v>406265.74991146999</v>
      </c>
      <c r="BB135" s="128">
        <f t="shared" si="735"/>
        <v>150891.87513911584</v>
      </c>
      <c r="BC135" s="128">
        <f t="shared" si="735"/>
        <v>526843.07044911594</v>
      </c>
      <c r="BD135" s="128">
        <f t="shared" si="735"/>
        <v>587837.04079911602</v>
      </c>
      <c r="BE135" s="128">
        <f t="shared" si="735"/>
        <v>418560.01114911609</v>
      </c>
      <c r="BF135" s="128">
        <f t="shared" si="735"/>
        <v>708804.98149911594</v>
      </c>
      <c r="BG135" s="128">
        <f t="shared" si="735"/>
        <v>776439.68709911604</v>
      </c>
      <c r="BH135" s="128">
        <f t="shared" si="735"/>
        <v>591899.02715514926</v>
      </c>
      <c r="BI135" s="128">
        <f t="shared" si="735"/>
        <v>923725.94355574332</v>
      </c>
      <c r="BJ135" s="128">
        <f t="shared" si="735"/>
        <v>1007222.1873143429</v>
      </c>
      <c r="BK135" s="128">
        <f t="shared" si="735"/>
        <v>-580500.64590797154</v>
      </c>
      <c r="BL135" s="128">
        <f t="shared" si="735"/>
        <v>1169372.4375857159</v>
      </c>
      <c r="BM135" s="128">
        <f t="shared" si="735"/>
        <v>1241426.3381468358</v>
      </c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8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</row>
    <row r="136" spans="1:156" s="44" customFormat="1" ht="21.75" customHeight="1" x14ac:dyDescent="0.35">
      <c r="A136" s="76"/>
      <c r="B136" s="77"/>
      <c r="C136" s="77"/>
      <c r="D136" s="77"/>
      <c r="E136" s="77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78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78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78"/>
      <c r="AO136" s="49"/>
      <c r="AZ136" s="78"/>
      <c r="BL136" s="78"/>
      <c r="BM136" s="78"/>
      <c r="CG136" s="79"/>
    </row>
    <row r="137" spans="1:156" s="44" customFormat="1" ht="21.75" customHeight="1" x14ac:dyDescent="0.35">
      <c r="A137" s="76"/>
      <c r="B137" s="77"/>
      <c r="C137" s="77"/>
      <c r="D137" s="77"/>
      <c r="E137" s="77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CG137" s="80"/>
    </row>
    <row r="138" spans="1:156" s="44" customFormat="1" ht="21.75" customHeight="1" x14ac:dyDescent="0.35">
      <c r="A138" s="76"/>
      <c r="B138" s="77"/>
      <c r="C138" s="77"/>
      <c r="D138" s="77"/>
      <c r="E138" s="77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CG138" s="57"/>
    </row>
    <row r="139" spans="1:156" s="44" customFormat="1" ht="21.75" customHeight="1" x14ac:dyDescent="0.35">
      <c r="A139" s="76"/>
      <c r="B139" s="77"/>
      <c r="C139" s="77"/>
      <c r="D139" s="77"/>
      <c r="E139" s="77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CG139" s="57"/>
    </row>
    <row r="140" spans="1:156" s="44" customFormat="1" ht="21.75" customHeight="1" x14ac:dyDescent="0.35">
      <c r="A140" s="76"/>
      <c r="B140" s="77"/>
      <c r="C140" s="77"/>
      <c r="D140" s="77"/>
      <c r="E140" s="77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CG140" s="57"/>
    </row>
    <row r="141" spans="1:156" s="44" customFormat="1" ht="21.75" customHeight="1" x14ac:dyDescent="0.35">
      <c r="A141" s="76"/>
      <c r="B141" s="77"/>
      <c r="C141" s="77"/>
      <c r="D141" s="77"/>
      <c r="E141" s="77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CG141" s="57"/>
    </row>
    <row r="142" spans="1:156" s="44" customFormat="1" ht="21.75" customHeight="1" x14ac:dyDescent="0.35">
      <c r="A142" s="76"/>
      <c r="B142" s="77"/>
      <c r="C142" s="77"/>
      <c r="D142" s="77"/>
      <c r="E142" s="77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CG142" s="57"/>
    </row>
    <row r="143" spans="1:156" s="44" customFormat="1" ht="21.75" customHeight="1" x14ac:dyDescent="0.35">
      <c r="A143" s="76"/>
      <c r="B143" s="77"/>
      <c r="C143" s="77"/>
      <c r="D143" s="77"/>
      <c r="E143" s="77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CG143" s="57"/>
    </row>
    <row r="144" spans="1:156" s="44" customFormat="1" ht="21.75" customHeight="1" x14ac:dyDescent="0.35">
      <c r="A144" s="76"/>
      <c r="B144" s="77"/>
      <c r="C144" s="77"/>
      <c r="D144" s="77"/>
      <c r="E144" s="77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CG144" s="57"/>
    </row>
    <row r="145" spans="1:85" s="44" customFormat="1" ht="21.75" customHeight="1" x14ac:dyDescent="0.35">
      <c r="A145" s="76"/>
      <c r="B145" s="77"/>
      <c r="C145" s="77"/>
      <c r="D145" s="77"/>
      <c r="E145" s="77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CG145" s="57"/>
    </row>
    <row r="146" spans="1:85" s="44" customFormat="1" ht="21.75" customHeight="1" x14ac:dyDescent="0.35">
      <c r="A146" s="76"/>
      <c r="B146" s="77"/>
      <c r="C146" s="77"/>
      <c r="D146" s="77"/>
      <c r="E146" s="77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CG146" s="57"/>
    </row>
    <row r="147" spans="1:85" s="44" customFormat="1" ht="21.75" customHeight="1" x14ac:dyDescent="0.35">
      <c r="A147" s="76"/>
      <c r="B147" s="77"/>
      <c r="C147" s="77"/>
      <c r="D147" s="77"/>
      <c r="E147" s="77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CG147" s="57"/>
    </row>
    <row r="148" spans="1:85" s="44" customFormat="1" ht="21.75" customHeight="1" x14ac:dyDescent="0.35">
      <c r="A148" s="76"/>
      <c r="B148" s="77"/>
      <c r="C148" s="77"/>
      <c r="D148" s="77"/>
      <c r="E148" s="77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CG148" s="57"/>
    </row>
    <row r="149" spans="1:85" s="27" customFormat="1" ht="21.75" customHeight="1" x14ac:dyDescent="0.35">
      <c r="A149" s="60"/>
      <c r="B149" s="58"/>
      <c r="C149" s="58"/>
      <c r="D149" s="58"/>
      <c r="E149" s="5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CG149" s="29"/>
    </row>
    <row r="150" spans="1:85" s="27" customFormat="1" ht="21.75" customHeight="1" x14ac:dyDescent="0.35">
      <c r="A150" s="60"/>
      <c r="B150" s="58"/>
      <c r="C150" s="58"/>
      <c r="D150" s="58"/>
      <c r="E150" s="5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CG150" s="29"/>
    </row>
    <row r="151" spans="1:85" s="27" customFormat="1" ht="21.75" customHeight="1" x14ac:dyDescent="0.35">
      <c r="A151" s="60"/>
      <c r="B151" s="58"/>
      <c r="C151" s="58"/>
      <c r="D151" s="58"/>
      <c r="E151" s="5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CG151" s="29"/>
    </row>
    <row r="152" spans="1:85" s="27" customFormat="1" ht="21.75" customHeight="1" x14ac:dyDescent="0.35">
      <c r="A152" s="60"/>
      <c r="B152" s="58"/>
      <c r="C152" s="58"/>
      <c r="D152" s="58"/>
      <c r="E152" s="5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CG152" s="29"/>
    </row>
    <row r="153" spans="1:85" s="27" customFormat="1" ht="21.75" customHeight="1" x14ac:dyDescent="0.35">
      <c r="A153" s="60"/>
      <c r="B153" s="58"/>
      <c r="C153" s="58"/>
      <c r="D153" s="58"/>
      <c r="E153" s="5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CG153" s="29"/>
    </row>
    <row r="154" spans="1:85" s="27" customFormat="1" ht="21.75" customHeight="1" x14ac:dyDescent="0.35">
      <c r="A154" s="60"/>
      <c r="B154" s="58"/>
      <c r="C154" s="58"/>
      <c r="D154" s="58"/>
      <c r="E154" s="5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CG154" s="29"/>
    </row>
    <row r="155" spans="1:85" s="27" customFormat="1" ht="21.75" customHeight="1" x14ac:dyDescent="0.35">
      <c r="A155" s="60"/>
      <c r="B155" s="58"/>
      <c r="C155" s="58"/>
      <c r="D155" s="58"/>
      <c r="E155" s="5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CG155" s="29"/>
    </row>
    <row r="156" spans="1:85" s="27" customFormat="1" ht="21.75" customHeight="1" x14ac:dyDescent="0.35">
      <c r="A156" s="60"/>
      <c r="B156" s="58"/>
      <c r="C156" s="58"/>
      <c r="D156" s="58"/>
      <c r="E156" s="5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CG156" s="29"/>
    </row>
    <row r="157" spans="1:85" s="27" customFormat="1" ht="21.75" customHeight="1" x14ac:dyDescent="0.35">
      <c r="A157" s="60"/>
      <c r="B157" s="58"/>
      <c r="C157" s="58"/>
      <c r="D157" s="58"/>
      <c r="E157" s="5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CG157" s="29"/>
    </row>
    <row r="158" spans="1:85" s="27" customFormat="1" ht="21.75" customHeight="1" x14ac:dyDescent="0.35">
      <c r="A158" s="60"/>
      <c r="B158" s="58"/>
      <c r="C158" s="58"/>
      <c r="D158" s="58"/>
      <c r="E158" s="5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CG158" s="29"/>
    </row>
    <row r="159" spans="1:85" s="27" customFormat="1" ht="21.75" customHeight="1" x14ac:dyDescent="0.35">
      <c r="A159" s="60"/>
      <c r="B159" s="58"/>
      <c r="C159" s="58"/>
      <c r="D159" s="58"/>
      <c r="E159" s="5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CG159" s="29"/>
    </row>
    <row r="160" spans="1:85" s="27" customFormat="1" ht="21.75" customHeight="1" x14ac:dyDescent="0.35">
      <c r="A160" s="60"/>
      <c r="B160" s="58"/>
      <c r="C160" s="58"/>
      <c r="D160" s="58"/>
      <c r="E160" s="5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CG160" s="29"/>
    </row>
    <row r="161" spans="1:85" s="27" customFormat="1" ht="21.75" customHeight="1" x14ac:dyDescent="0.35">
      <c r="A161" s="60"/>
      <c r="B161" s="58"/>
      <c r="C161" s="58"/>
      <c r="D161" s="58"/>
      <c r="E161" s="5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CG161" s="29"/>
    </row>
    <row r="162" spans="1:85" s="27" customFormat="1" ht="21.75" customHeight="1" x14ac:dyDescent="0.35">
      <c r="A162" s="60"/>
      <c r="B162" s="58"/>
      <c r="C162" s="58"/>
      <c r="D162" s="58"/>
      <c r="E162" s="5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CG162" s="29"/>
    </row>
    <row r="163" spans="1:85" s="27" customFormat="1" ht="21.75" customHeight="1" x14ac:dyDescent="0.35">
      <c r="A163" s="60"/>
      <c r="B163" s="58"/>
      <c r="C163" s="58"/>
      <c r="D163" s="58"/>
      <c r="E163" s="5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CG163" s="29"/>
    </row>
    <row r="164" spans="1:85" s="27" customFormat="1" ht="21.75" customHeight="1" x14ac:dyDescent="0.35">
      <c r="A164" s="60"/>
      <c r="B164" s="58"/>
      <c r="C164" s="58"/>
      <c r="D164" s="58"/>
      <c r="E164" s="5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CG164" s="29"/>
    </row>
    <row r="165" spans="1:85" s="27" customFormat="1" ht="21.75" customHeight="1" x14ac:dyDescent="0.35">
      <c r="A165" s="60"/>
      <c r="B165" s="58"/>
      <c r="C165" s="58"/>
      <c r="D165" s="58"/>
      <c r="E165" s="5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CG165" s="29"/>
    </row>
    <row r="166" spans="1:85" s="27" customFormat="1" ht="21.75" customHeight="1" x14ac:dyDescent="0.35">
      <c r="A166" s="60"/>
      <c r="B166" s="58"/>
      <c r="C166" s="58"/>
      <c r="D166" s="58"/>
      <c r="E166" s="5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CG166" s="29"/>
    </row>
    <row r="167" spans="1:85" s="27" customFormat="1" ht="21.75" customHeight="1" x14ac:dyDescent="0.35">
      <c r="A167" s="60"/>
      <c r="B167" s="58"/>
      <c r="C167" s="58"/>
      <c r="D167" s="58"/>
      <c r="E167" s="5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CG167" s="29"/>
    </row>
    <row r="168" spans="1:85" s="27" customFormat="1" ht="21.75" customHeight="1" x14ac:dyDescent="0.35">
      <c r="A168" s="60"/>
      <c r="B168" s="58"/>
      <c r="C168" s="58"/>
      <c r="D168" s="58"/>
      <c r="E168" s="5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CG168" s="29"/>
    </row>
    <row r="169" spans="1:85" s="27" customFormat="1" ht="21.75" customHeight="1" x14ac:dyDescent="0.35">
      <c r="A169" s="60"/>
      <c r="B169" s="58"/>
      <c r="C169" s="58"/>
      <c r="D169" s="58"/>
      <c r="E169" s="5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CG169" s="29"/>
    </row>
    <row r="170" spans="1:85" s="27" customFormat="1" ht="21.75" customHeight="1" x14ac:dyDescent="0.35">
      <c r="A170" s="60"/>
      <c r="B170" s="58"/>
      <c r="C170" s="58"/>
      <c r="D170" s="58"/>
      <c r="E170" s="5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CG170" s="29"/>
    </row>
    <row r="171" spans="1:85" s="27" customFormat="1" ht="21.75" customHeight="1" x14ac:dyDescent="0.35">
      <c r="A171" s="60"/>
      <c r="B171" s="58"/>
      <c r="C171" s="58"/>
      <c r="D171" s="58"/>
      <c r="E171" s="5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CG171" s="29"/>
    </row>
    <row r="172" spans="1:85" s="27" customFormat="1" ht="21.75" customHeight="1" x14ac:dyDescent="0.35">
      <c r="A172" s="60"/>
      <c r="B172" s="58"/>
      <c r="C172" s="58"/>
      <c r="D172" s="58"/>
      <c r="E172" s="5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CG172" s="29"/>
    </row>
    <row r="173" spans="1:85" s="27" customFormat="1" ht="21.75" customHeight="1" x14ac:dyDescent="0.35">
      <c r="A173" s="60"/>
      <c r="B173" s="58"/>
      <c r="C173" s="58"/>
      <c r="D173" s="58"/>
      <c r="E173" s="5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CG173" s="29"/>
    </row>
    <row r="174" spans="1:85" s="27" customFormat="1" ht="21.75" customHeight="1" x14ac:dyDescent="0.35">
      <c r="A174" s="60"/>
      <c r="B174" s="58"/>
      <c r="C174" s="58"/>
      <c r="D174" s="58"/>
      <c r="E174" s="5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CG174" s="29"/>
    </row>
    <row r="175" spans="1:85" s="27" customFormat="1" ht="21.75" customHeight="1" x14ac:dyDescent="0.35">
      <c r="A175" s="60"/>
      <c r="B175" s="58"/>
      <c r="C175" s="58"/>
      <c r="D175" s="58"/>
      <c r="E175" s="5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CG175" s="29"/>
    </row>
    <row r="176" spans="1:85" s="27" customFormat="1" ht="21.75" customHeight="1" x14ac:dyDescent="0.35">
      <c r="A176" s="60"/>
      <c r="B176" s="58"/>
      <c r="C176" s="58"/>
      <c r="D176" s="58"/>
      <c r="E176" s="5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CG176" s="29"/>
    </row>
    <row r="177" spans="1:85" s="27" customFormat="1" ht="21.75" customHeight="1" x14ac:dyDescent="0.35">
      <c r="A177" s="60"/>
      <c r="B177" s="58"/>
      <c r="C177" s="58"/>
      <c r="D177" s="58"/>
      <c r="E177" s="5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CG177" s="29"/>
    </row>
    <row r="178" spans="1:85" s="27" customFormat="1" ht="21.75" customHeight="1" x14ac:dyDescent="0.35">
      <c r="A178" s="60"/>
      <c r="B178" s="58"/>
      <c r="C178" s="58"/>
      <c r="D178" s="58"/>
      <c r="E178" s="5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CG178" s="29"/>
    </row>
    <row r="179" spans="1:85" s="27" customFormat="1" ht="21.75" customHeight="1" x14ac:dyDescent="0.35">
      <c r="A179" s="60"/>
      <c r="B179" s="58"/>
      <c r="C179" s="58"/>
      <c r="D179" s="58"/>
      <c r="E179" s="5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CG179" s="29"/>
    </row>
    <row r="180" spans="1:85" s="27" customFormat="1" ht="21.75" customHeight="1" x14ac:dyDescent="0.35">
      <c r="A180" s="60"/>
      <c r="B180" s="58"/>
      <c r="C180" s="58"/>
      <c r="D180" s="58"/>
      <c r="E180" s="5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CG180" s="29"/>
    </row>
    <row r="181" spans="1:85" s="27" customFormat="1" ht="21.75" customHeight="1" x14ac:dyDescent="0.35">
      <c r="A181" s="60"/>
      <c r="B181" s="58"/>
      <c r="C181" s="58"/>
      <c r="D181" s="58"/>
      <c r="E181" s="5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CG181" s="29"/>
    </row>
    <row r="182" spans="1:85" s="27" customFormat="1" ht="21.75" customHeight="1" x14ac:dyDescent="0.35">
      <c r="A182" s="60"/>
      <c r="B182" s="58"/>
      <c r="C182" s="58"/>
      <c r="D182" s="58"/>
      <c r="E182" s="5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CG182" s="29"/>
    </row>
    <row r="183" spans="1:85" s="27" customFormat="1" ht="21.75" customHeight="1" x14ac:dyDescent="0.35">
      <c r="A183" s="60"/>
      <c r="B183" s="58"/>
      <c r="C183" s="58"/>
      <c r="D183" s="58"/>
      <c r="E183" s="5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CG183" s="29"/>
    </row>
    <row r="184" spans="1:85" s="27" customFormat="1" ht="21.75" customHeight="1" x14ac:dyDescent="0.35">
      <c r="A184" s="60"/>
      <c r="B184" s="58"/>
      <c r="C184" s="58"/>
      <c r="D184" s="58"/>
      <c r="E184" s="5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CG184" s="29"/>
    </row>
    <row r="185" spans="1:85" s="27" customFormat="1" ht="21.75" customHeight="1" x14ac:dyDescent="0.35">
      <c r="A185" s="60"/>
      <c r="B185" s="58"/>
      <c r="C185" s="58"/>
      <c r="D185" s="58"/>
      <c r="E185" s="5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CG185" s="29"/>
    </row>
    <row r="186" spans="1:85" s="27" customFormat="1" ht="21.75" customHeight="1" x14ac:dyDescent="0.35">
      <c r="A186" s="60"/>
      <c r="B186" s="58"/>
      <c r="C186" s="58"/>
      <c r="D186" s="58"/>
      <c r="E186" s="5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CG186" s="29"/>
    </row>
    <row r="187" spans="1:85" s="27" customFormat="1" ht="21.75" customHeight="1" x14ac:dyDescent="0.35">
      <c r="A187" s="60"/>
      <c r="B187" s="58"/>
      <c r="C187" s="58"/>
      <c r="D187" s="58"/>
      <c r="E187" s="5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CG187" s="29"/>
    </row>
    <row r="188" spans="1:85" s="27" customFormat="1" ht="21.75" customHeight="1" x14ac:dyDescent="0.35">
      <c r="A188" s="60"/>
      <c r="B188" s="58"/>
      <c r="C188" s="58"/>
      <c r="D188" s="58"/>
      <c r="E188" s="5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CG188" s="29"/>
    </row>
    <row r="189" spans="1:85" s="27" customFormat="1" ht="21.75" customHeight="1" x14ac:dyDescent="0.35">
      <c r="A189" s="60"/>
      <c r="B189" s="58"/>
      <c r="C189" s="58"/>
      <c r="D189" s="58"/>
      <c r="E189" s="5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CG189" s="29"/>
    </row>
    <row r="190" spans="1:85" s="27" customFormat="1" ht="21.75" customHeight="1" x14ac:dyDescent="0.35">
      <c r="A190" s="60"/>
      <c r="B190" s="58"/>
      <c r="C190" s="58"/>
      <c r="D190" s="58"/>
      <c r="E190" s="5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CG190" s="29"/>
    </row>
    <row r="191" spans="1:85" s="27" customFormat="1" ht="21.75" customHeight="1" x14ac:dyDescent="0.35">
      <c r="A191" s="60"/>
      <c r="B191" s="58"/>
      <c r="C191" s="58"/>
      <c r="D191" s="58"/>
      <c r="E191" s="5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CG191" s="29"/>
    </row>
    <row r="192" spans="1:85" s="27" customFormat="1" ht="21.75" customHeight="1" x14ac:dyDescent="0.35">
      <c r="A192" s="60"/>
      <c r="B192" s="58"/>
      <c r="C192" s="58"/>
      <c r="D192" s="58"/>
      <c r="E192" s="5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CG192" s="29"/>
    </row>
    <row r="193" spans="1:85" s="27" customFormat="1" ht="21.75" customHeight="1" x14ac:dyDescent="0.35">
      <c r="A193" s="60"/>
      <c r="B193" s="58"/>
      <c r="C193" s="58"/>
      <c r="D193" s="58"/>
      <c r="E193" s="5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CG193" s="29"/>
    </row>
    <row r="194" spans="1:85" s="27" customFormat="1" ht="21.75" customHeight="1" x14ac:dyDescent="0.35">
      <c r="A194" s="60"/>
      <c r="B194" s="58"/>
      <c r="C194" s="58"/>
      <c r="D194" s="58"/>
      <c r="E194" s="5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CG194" s="29"/>
    </row>
    <row r="195" spans="1:85" s="27" customFormat="1" ht="21.75" customHeight="1" x14ac:dyDescent="0.35">
      <c r="A195" s="60"/>
      <c r="B195" s="58"/>
      <c r="C195" s="58"/>
      <c r="D195" s="58"/>
      <c r="E195" s="5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CG195" s="29"/>
    </row>
    <row r="196" spans="1:85" s="27" customFormat="1" ht="21.75" customHeight="1" x14ac:dyDescent="0.35">
      <c r="A196" s="60"/>
      <c r="B196" s="58"/>
      <c r="C196" s="58"/>
      <c r="D196" s="58"/>
      <c r="E196" s="5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CG196" s="29"/>
    </row>
    <row r="197" spans="1:85" s="27" customFormat="1" ht="21.75" customHeight="1" x14ac:dyDescent="0.35">
      <c r="A197" s="60"/>
      <c r="B197" s="58"/>
      <c r="C197" s="58"/>
      <c r="D197" s="58"/>
      <c r="E197" s="5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CG197" s="29"/>
    </row>
    <row r="198" spans="1:85" s="27" customFormat="1" ht="21.75" customHeight="1" x14ac:dyDescent="0.35">
      <c r="A198" s="60"/>
      <c r="B198" s="58"/>
      <c r="C198" s="58"/>
      <c r="D198" s="58"/>
      <c r="E198" s="5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CG198" s="29"/>
    </row>
    <row r="199" spans="1:85" s="27" customFormat="1" ht="21.75" customHeight="1" x14ac:dyDescent="0.35">
      <c r="A199" s="60"/>
      <c r="B199" s="58"/>
      <c r="C199" s="58"/>
      <c r="D199" s="58"/>
      <c r="E199" s="5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CG199" s="29"/>
    </row>
    <row r="200" spans="1:85" s="27" customFormat="1" ht="21.75" customHeight="1" x14ac:dyDescent="0.35">
      <c r="A200" s="60"/>
      <c r="B200" s="58"/>
      <c r="C200" s="58"/>
      <c r="D200" s="58"/>
      <c r="E200" s="5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CG200" s="29"/>
    </row>
    <row r="201" spans="1:85" s="27" customFormat="1" ht="21.75" customHeight="1" x14ac:dyDescent="0.35">
      <c r="A201" s="60"/>
      <c r="B201" s="58"/>
      <c r="C201" s="58"/>
      <c r="D201" s="58"/>
      <c r="E201" s="5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CG201" s="29"/>
    </row>
    <row r="202" spans="1:85" s="27" customFormat="1" ht="21.75" customHeight="1" x14ac:dyDescent="0.35">
      <c r="A202" s="60"/>
      <c r="B202" s="58"/>
      <c r="C202" s="58"/>
      <c r="D202" s="58"/>
      <c r="E202" s="5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CG202" s="29"/>
    </row>
    <row r="203" spans="1:85" s="27" customFormat="1" ht="21.75" customHeight="1" x14ac:dyDescent="0.35">
      <c r="A203" s="60"/>
      <c r="B203" s="58"/>
      <c r="C203" s="58"/>
      <c r="D203" s="58"/>
      <c r="E203" s="5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CG203" s="29"/>
    </row>
    <row r="204" spans="1:85" s="27" customFormat="1" ht="21.75" customHeight="1" x14ac:dyDescent="0.35">
      <c r="A204" s="60"/>
      <c r="B204" s="58"/>
      <c r="C204" s="58"/>
      <c r="D204" s="58"/>
      <c r="E204" s="5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CG204" s="29"/>
    </row>
    <row r="205" spans="1:85" s="27" customFormat="1" ht="21.75" customHeight="1" x14ac:dyDescent="0.35">
      <c r="A205" s="60"/>
      <c r="B205" s="58"/>
      <c r="C205" s="58"/>
      <c r="D205" s="58"/>
      <c r="E205" s="5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CG205" s="29"/>
    </row>
    <row r="206" spans="1:85" s="27" customFormat="1" ht="21.75" customHeight="1" x14ac:dyDescent="0.35">
      <c r="A206" s="60"/>
      <c r="B206" s="58"/>
      <c r="C206" s="58"/>
      <c r="D206" s="58"/>
      <c r="E206" s="5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CG206" s="29"/>
    </row>
    <row r="207" spans="1:85" s="27" customFormat="1" ht="21.75" customHeight="1" x14ac:dyDescent="0.35">
      <c r="A207" s="60"/>
      <c r="B207" s="58"/>
      <c r="C207" s="58"/>
      <c r="D207" s="58"/>
      <c r="E207" s="5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CG207" s="29"/>
    </row>
    <row r="208" spans="1:85" s="27" customFormat="1" ht="21.75" customHeight="1" x14ac:dyDescent="0.35">
      <c r="A208" s="60"/>
      <c r="B208" s="58"/>
      <c r="C208" s="58"/>
      <c r="D208" s="58"/>
      <c r="E208" s="5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CG208" s="29"/>
    </row>
    <row r="209" spans="1:85" s="27" customFormat="1" ht="21.75" customHeight="1" x14ac:dyDescent="0.35">
      <c r="A209" s="60"/>
      <c r="B209" s="58"/>
      <c r="C209" s="58"/>
      <c r="D209" s="58"/>
      <c r="E209" s="5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CG209" s="29"/>
    </row>
    <row r="210" spans="1:85" s="27" customFormat="1" ht="21.75" customHeight="1" x14ac:dyDescent="0.35">
      <c r="A210" s="60"/>
      <c r="B210" s="58"/>
      <c r="C210" s="58"/>
      <c r="D210" s="58"/>
      <c r="E210" s="5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CG210" s="29"/>
    </row>
    <row r="211" spans="1:85" s="27" customFormat="1" ht="21.75" customHeight="1" x14ac:dyDescent="0.35">
      <c r="A211" s="60"/>
      <c r="B211" s="58"/>
      <c r="C211" s="58"/>
      <c r="D211" s="58"/>
      <c r="E211" s="5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CG211" s="29"/>
    </row>
    <row r="212" spans="1:85" s="27" customFormat="1" ht="21.75" customHeight="1" x14ac:dyDescent="0.35">
      <c r="A212" s="60"/>
      <c r="B212" s="58"/>
      <c r="C212" s="58"/>
      <c r="D212" s="58"/>
      <c r="E212" s="5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CG212" s="29"/>
    </row>
    <row r="213" spans="1:85" s="27" customFormat="1" ht="21.75" customHeight="1" x14ac:dyDescent="0.35">
      <c r="A213" s="60"/>
      <c r="B213" s="58"/>
      <c r="C213" s="58"/>
      <c r="D213" s="58"/>
      <c r="E213" s="5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CG213" s="29"/>
    </row>
    <row r="214" spans="1:85" s="27" customFormat="1" ht="21.75" customHeight="1" x14ac:dyDescent="0.35">
      <c r="A214" s="60"/>
      <c r="B214" s="58"/>
      <c r="C214" s="58"/>
      <c r="D214" s="58"/>
      <c r="E214" s="5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CG214" s="29"/>
    </row>
    <row r="215" spans="1:85" s="27" customFormat="1" ht="21.75" customHeight="1" x14ac:dyDescent="0.35">
      <c r="A215" s="60"/>
      <c r="B215" s="58"/>
      <c r="C215" s="58"/>
      <c r="D215" s="58"/>
      <c r="E215" s="5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CG215" s="29"/>
    </row>
    <row r="216" spans="1:85" s="27" customFormat="1" ht="21.75" customHeight="1" x14ac:dyDescent="0.35">
      <c r="A216" s="60"/>
      <c r="B216" s="58"/>
      <c r="C216" s="58"/>
      <c r="D216" s="58"/>
      <c r="E216" s="5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CG216" s="29"/>
    </row>
    <row r="217" spans="1:85" s="27" customFormat="1" ht="21.75" customHeight="1" x14ac:dyDescent="0.35">
      <c r="A217" s="60"/>
      <c r="B217" s="58"/>
      <c r="C217" s="58"/>
      <c r="D217" s="58"/>
      <c r="E217" s="5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CG217" s="29"/>
    </row>
    <row r="218" spans="1:85" s="27" customFormat="1" ht="21.75" customHeight="1" x14ac:dyDescent="0.35">
      <c r="A218" s="60"/>
      <c r="B218" s="58"/>
      <c r="C218" s="58"/>
      <c r="D218" s="58"/>
      <c r="E218" s="5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CG218" s="29"/>
    </row>
    <row r="219" spans="1:85" s="27" customFormat="1" ht="21.75" customHeight="1" x14ac:dyDescent="0.35">
      <c r="A219" s="60"/>
      <c r="B219" s="58"/>
      <c r="C219" s="58"/>
      <c r="D219" s="58"/>
      <c r="E219" s="5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CG219" s="29"/>
    </row>
    <row r="220" spans="1:85" s="27" customFormat="1" ht="21.75" customHeight="1" x14ac:dyDescent="0.35">
      <c r="A220" s="60"/>
      <c r="B220" s="58"/>
      <c r="C220" s="58"/>
      <c r="D220" s="58"/>
      <c r="E220" s="5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CG220" s="29"/>
    </row>
    <row r="221" spans="1:85" s="27" customFormat="1" ht="21.75" customHeight="1" x14ac:dyDescent="0.35">
      <c r="A221" s="60"/>
      <c r="B221" s="58"/>
      <c r="C221" s="58"/>
      <c r="D221" s="58"/>
      <c r="E221" s="5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CG221" s="29"/>
    </row>
    <row r="222" spans="1:85" s="27" customFormat="1" ht="21.75" customHeight="1" x14ac:dyDescent="0.35">
      <c r="A222" s="60"/>
      <c r="B222" s="58"/>
      <c r="C222" s="58"/>
      <c r="D222" s="58"/>
      <c r="E222" s="5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CG222" s="29"/>
    </row>
    <row r="223" spans="1:85" s="27" customFormat="1" ht="21.75" customHeight="1" x14ac:dyDescent="0.35">
      <c r="A223" s="60"/>
      <c r="B223" s="58"/>
      <c r="C223" s="58"/>
      <c r="D223" s="58"/>
      <c r="E223" s="5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CG223" s="29"/>
    </row>
    <row r="224" spans="1:85" s="27" customFormat="1" ht="21.75" customHeight="1" x14ac:dyDescent="0.35">
      <c r="A224" s="60"/>
      <c r="B224" s="58"/>
      <c r="C224" s="58"/>
      <c r="D224" s="58"/>
      <c r="E224" s="5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CG224" s="29"/>
    </row>
    <row r="225" spans="1:85" s="27" customFormat="1" ht="21.75" customHeight="1" x14ac:dyDescent="0.35">
      <c r="A225" s="60"/>
      <c r="B225" s="58"/>
      <c r="C225" s="58"/>
      <c r="D225" s="58"/>
      <c r="E225" s="5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CG225" s="29"/>
    </row>
    <row r="226" spans="1:85" s="27" customFormat="1" ht="21.75" customHeight="1" x14ac:dyDescent="0.35">
      <c r="A226" s="60"/>
      <c r="B226" s="58"/>
      <c r="C226" s="58"/>
      <c r="D226" s="58"/>
      <c r="E226" s="5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CG226" s="29"/>
    </row>
    <row r="227" spans="1:85" s="27" customFormat="1" ht="21.75" customHeight="1" x14ac:dyDescent="0.35">
      <c r="A227" s="60"/>
      <c r="B227" s="58"/>
      <c r="C227" s="58"/>
      <c r="D227" s="58"/>
      <c r="E227" s="5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CG227" s="29"/>
    </row>
    <row r="228" spans="1:85" s="27" customFormat="1" ht="21.75" customHeight="1" x14ac:dyDescent="0.35">
      <c r="A228" s="60"/>
      <c r="B228" s="58"/>
      <c r="C228" s="58"/>
      <c r="D228" s="58"/>
      <c r="E228" s="5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CG228" s="29"/>
    </row>
    <row r="229" spans="1:85" s="27" customFormat="1" ht="21.75" customHeight="1" x14ac:dyDescent="0.35">
      <c r="A229" s="60"/>
      <c r="B229" s="58"/>
      <c r="C229" s="58"/>
      <c r="D229" s="58"/>
      <c r="E229" s="5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CG229" s="29"/>
    </row>
    <row r="230" spans="1:85" s="27" customFormat="1" ht="21.75" customHeight="1" x14ac:dyDescent="0.35">
      <c r="A230" s="60"/>
      <c r="B230" s="58"/>
      <c r="C230" s="58"/>
      <c r="D230" s="58"/>
      <c r="E230" s="5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CG230" s="29"/>
    </row>
    <row r="231" spans="1:85" s="27" customFormat="1" ht="21.75" customHeight="1" x14ac:dyDescent="0.35">
      <c r="A231" s="60"/>
      <c r="B231" s="58"/>
      <c r="C231" s="58"/>
      <c r="D231" s="58"/>
      <c r="E231" s="5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CG231" s="29"/>
    </row>
    <row r="232" spans="1:85" s="27" customFormat="1" ht="21.75" customHeight="1" x14ac:dyDescent="0.35">
      <c r="A232" s="60"/>
      <c r="B232" s="58"/>
      <c r="C232" s="58"/>
      <c r="D232" s="58"/>
      <c r="E232" s="5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CG232" s="29"/>
    </row>
    <row r="233" spans="1:85" s="27" customFormat="1" ht="21.75" customHeight="1" x14ac:dyDescent="0.35">
      <c r="A233" s="60"/>
      <c r="B233" s="58"/>
      <c r="C233" s="58"/>
      <c r="D233" s="58"/>
      <c r="E233" s="5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CG233" s="29"/>
    </row>
    <row r="234" spans="1:85" s="27" customFormat="1" ht="21.75" customHeight="1" x14ac:dyDescent="0.35">
      <c r="A234" s="60"/>
      <c r="B234" s="58"/>
      <c r="C234" s="58"/>
      <c r="D234" s="58"/>
      <c r="E234" s="5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CG234" s="29"/>
    </row>
    <row r="235" spans="1:85" s="27" customFormat="1" ht="21.75" customHeight="1" x14ac:dyDescent="0.35">
      <c r="A235" s="60"/>
      <c r="B235" s="58"/>
      <c r="C235" s="58"/>
      <c r="D235" s="58"/>
      <c r="E235" s="5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CG235" s="29"/>
    </row>
    <row r="236" spans="1:85" s="27" customFormat="1" ht="21.75" customHeight="1" x14ac:dyDescent="0.35">
      <c r="A236" s="60"/>
      <c r="B236" s="58"/>
      <c r="C236" s="58"/>
      <c r="D236" s="58"/>
      <c r="E236" s="5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CG236" s="29"/>
    </row>
    <row r="237" spans="1:85" s="27" customFormat="1" ht="21.75" customHeight="1" x14ac:dyDescent="0.35">
      <c r="A237" s="60"/>
      <c r="B237" s="58"/>
      <c r="C237" s="58"/>
      <c r="D237" s="58"/>
      <c r="E237" s="5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CG237" s="29"/>
    </row>
    <row r="238" spans="1:85" s="27" customFormat="1" ht="21.75" customHeight="1" x14ac:dyDescent="0.35">
      <c r="A238" s="60"/>
      <c r="B238" s="58"/>
      <c r="C238" s="58"/>
      <c r="D238" s="58"/>
      <c r="E238" s="5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CG238" s="29"/>
    </row>
    <row r="239" spans="1:85" s="27" customFormat="1" ht="21.75" customHeight="1" x14ac:dyDescent="0.35">
      <c r="A239" s="60"/>
      <c r="B239" s="58"/>
      <c r="C239" s="58"/>
      <c r="D239" s="58"/>
      <c r="E239" s="5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CG239" s="29"/>
    </row>
    <row r="240" spans="1:85" s="27" customFormat="1" ht="21.75" customHeight="1" x14ac:dyDescent="0.35">
      <c r="A240" s="60"/>
      <c r="B240" s="58"/>
      <c r="C240" s="58"/>
      <c r="D240" s="58"/>
      <c r="E240" s="5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CG240" s="29"/>
    </row>
    <row r="241" spans="1:85" s="27" customFormat="1" ht="21.75" customHeight="1" x14ac:dyDescent="0.35">
      <c r="A241" s="60"/>
      <c r="B241" s="58"/>
      <c r="C241" s="58"/>
      <c r="D241" s="58"/>
      <c r="E241" s="5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CG241" s="29"/>
    </row>
    <row r="242" spans="1:85" s="27" customFormat="1" ht="21.75" customHeight="1" x14ac:dyDescent="0.35">
      <c r="A242" s="60"/>
      <c r="B242" s="58"/>
      <c r="C242" s="58"/>
      <c r="D242" s="58"/>
      <c r="E242" s="5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CG242" s="29"/>
    </row>
    <row r="243" spans="1:85" s="27" customFormat="1" ht="21.75" customHeight="1" x14ac:dyDescent="0.35">
      <c r="A243" s="60"/>
      <c r="B243" s="58"/>
      <c r="C243" s="58"/>
      <c r="D243" s="58"/>
      <c r="E243" s="5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CG243" s="29"/>
    </row>
    <row r="244" spans="1:85" s="27" customFormat="1" ht="21.75" customHeight="1" x14ac:dyDescent="0.35">
      <c r="A244" s="60"/>
      <c r="B244" s="58"/>
      <c r="C244" s="58"/>
      <c r="D244" s="58"/>
      <c r="E244" s="5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CG244" s="29"/>
    </row>
    <row r="245" spans="1:85" s="27" customFormat="1" ht="21.75" customHeight="1" x14ac:dyDescent="0.35">
      <c r="A245" s="60"/>
      <c r="B245" s="58"/>
      <c r="C245" s="58"/>
      <c r="D245" s="58"/>
      <c r="E245" s="5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CG245" s="29"/>
    </row>
    <row r="246" spans="1:85" s="27" customFormat="1" ht="21.75" customHeight="1" x14ac:dyDescent="0.35">
      <c r="A246" s="60"/>
      <c r="B246" s="58"/>
      <c r="C246" s="58"/>
      <c r="D246" s="58"/>
      <c r="E246" s="5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CG246" s="29"/>
    </row>
    <row r="247" spans="1:85" s="27" customFormat="1" ht="21.75" customHeight="1" x14ac:dyDescent="0.35">
      <c r="A247" s="60"/>
      <c r="B247" s="58"/>
      <c r="C247" s="58"/>
      <c r="D247" s="58"/>
      <c r="E247" s="5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CG247" s="29"/>
    </row>
    <row r="248" spans="1:85" s="27" customFormat="1" ht="21.75" customHeight="1" x14ac:dyDescent="0.35">
      <c r="A248" s="60"/>
      <c r="B248" s="58"/>
      <c r="C248" s="58"/>
      <c r="D248" s="58"/>
      <c r="E248" s="5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CG248" s="29"/>
    </row>
    <row r="249" spans="1:85" s="27" customFormat="1" ht="21.75" customHeight="1" x14ac:dyDescent="0.35">
      <c r="A249" s="60"/>
      <c r="B249" s="58"/>
      <c r="C249" s="58"/>
      <c r="D249" s="58"/>
      <c r="E249" s="5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CG249" s="29"/>
    </row>
    <row r="250" spans="1:85" s="27" customFormat="1" ht="21.75" customHeight="1" x14ac:dyDescent="0.35">
      <c r="A250" s="60"/>
      <c r="B250" s="58"/>
      <c r="C250" s="58"/>
      <c r="D250" s="58"/>
      <c r="E250" s="5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CG250" s="29"/>
    </row>
    <row r="251" spans="1:85" s="27" customFormat="1" ht="21.75" customHeight="1" x14ac:dyDescent="0.35">
      <c r="A251" s="60"/>
      <c r="B251" s="58"/>
      <c r="C251" s="58"/>
      <c r="D251" s="58"/>
      <c r="E251" s="5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CG251" s="29"/>
    </row>
    <row r="252" spans="1:85" s="27" customFormat="1" ht="21.75" customHeight="1" x14ac:dyDescent="0.35">
      <c r="A252" s="60"/>
      <c r="B252" s="58"/>
      <c r="C252" s="58"/>
      <c r="D252" s="58"/>
      <c r="E252" s="5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CG252" s="29"/>
    </row>
    <row r="253" spans="1:85" s="27" customFormat="1" ht="21.75" customHeight="1" x14ac:dyDescent="0.35">
      <c r="A253" s="60"/>
      <c r="B253" s="58"/>
      <c r="C253" s="58"/>
      <c r="D253" s="58"/>
      <c r="E253" s="5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CG253" s="29"/>
    </row>
    <row r="254" spans="1:85" s="27" customFormat="1" ht="21.75" customHeight="1" x14ac:dyDescent="0.35">
      <c r="A254" s="60"/>
      <c r="B254" s="58"/>
      <c r="C254" s="58"/>
      <c r="D254" s="58"/>
      <c r="E254" s="5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CG254" s="29"/>
    </row>
    <row r="255" spans="1:85" s="27" customFormat="1" ht="21.75" customHeight="1" x14ac:dyDescent="0.35">
      <c r="A255" s="60"/>
      <c r="B255" s="58"/>
      <c r="C255" s="58"/>
      <c r="D255" s="58"/>
      <c r="E255" s="5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CG255" s="29"/>
    </row>
    <row r="256" spans="1:85" s="27" customFormat="1" ht="21.75" customHeight="1" x14ac:dyDescent="0.35">
      <c r="A256" s="60"/>
      <c r="B256" s="58"/>
      <c r="C256" s="58"/>
      <c r="D256" s="58"/>
      <c r="E256" s="5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CG256" s="29"/>
    </row>
    <row r="257" spans="1:85" s="27" customFormat="1" ht="21.75" customHeight="1" x14ac:dyDescent="0.35">
      <c r="A257" s="60"/>
      <c r="B257" s="58"/>
      <c r="C257" s="58"/>
      <c r="D257" s="58"/>
      <c r="E257" s="5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CG257" s="29"/>
    </row>
    <row r="258" spans="1:85" s="27" customFormat="1" ht="21.75" customHeight="1" x14ac:dyDescent="0.35">
      <c r="A258" s="60"/>
      <c r="B258" s="58"/>
      <c r="C258" s="58"/>
      <c r="D258" s="58"/>
      <c r="E258" s="5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CG258" s="29"/>
    </row>
    <row r="259" spans="1:85" s="27" customFormat="1" ht="21.75" customHeight="1" x14ac:dyDescent="0.35">
      <c r="A259" s="60"/>
      <c r="B259" s="58"/>
      <c r="C259" s="58"/>
      <c r="D259" s="58"/>
      <c r="E259" s="5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CG259" s="29"/>
    </row>
    <row r="260" spans="1:85" s="27" customFormat="1" ht="21.75" customHeight="1" x14ac:dyDescent="0.35">
      <c r="A260" s="60"/>
      <c r="B260" s="58"/>
      <c r="C260" s="58"/>
      <c r="D260" s="58"/>
      <c r="E260" s="5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CG260" s="29"/>
    </row>
    <row r="261" spans="1:85" s="27" customFormat="1" ht="21.75" customHeight="1" x14ac:dyDescent="0.35">
      <c r="A261" s="60"/>
      <c r="B261" s="58"/>
      <c r="C261" s="58"/>
      <c r="D261" s="58"/>
      <c r="E261" s="5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CG261" s="29"/>
    </row>
    <row r="262" spans="1:85" s="27" customFormat="1" ht="21.75" customHeight="1" x14ac:dyDescent="0.35">
      <c r="A262" s="60"/>
      <c r="B262" s="58"/>
      <c r="C262" s="58"/>
      <c r="D262" s="58"/>
      <c r="E262" s="5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CG262" s="29"/>
    </row>
    <row r="263" spans="1:85" s="27" customFormat="1" ht="21.75" customHeight="1" x14ac:dyDescent="0.35">
      <c r="A263" s="60"/>
      <c r="B263" s="58"/>
      <c r="C263" s="58"/>
      <c r="D263" s="58"/>
      <c r="E263" s="5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CG263" s="29"/>
    </row>
    <row r="264" spans="1:85" s="27" customFormat="1" ht="21.75" customHeight="1" x14ac:dyDescent="0.35">
      <c r="A264" s="60"/>
      <c r="B264" s="58"/>
      <c r="C264" s="58"/>
      <c r="D264" s="58"/>
      <c r="E264" s="5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CG264" s="29"/>
    </row>
    <row r="265" spans="1:85" s="27" customFormat="1" ht="21.75" customHeight="1" x14ac:dyDescent="0.35">
      <c r="A265" s="60"/>
      <c r="B265" s="58"/>
      <c r="C265" s="58"/>
      <c r="D265" s="58"/>
      <c r="E265" s="5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CG265" s="29"/>
    </row>
    <row r="266" spans="1:85" s="27" customFormat="1" ht="21.75" customHeight="1" x14ac:dyDescent="0.35">
      <c r="A266" s="60"/>
      <c r="B266" s="58"/>
      <c r="C266" s="58"/>
      <c r="D266" s="58"/>
      <c r="E266" s="5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CG266" s="29"/>
    </row>
    <row r="267" spans="1:85" s="27" customFormat="1" ht="21.75" customHeight="1" x14ac:dyDescent="0.35">
      <c r="A267" s="60"/>
      <c r="B267" s="58"/>
      <c r="C267" s="58"/>
      <c r="D267" s="58"/>
      <c r="E267" s="5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CG267" s="29"/>
    </row>
    <row r="268" spans="1:85" s="27" customFormat="1" ht="21.75" customHeight="1" x14ac:dyDescent="0.35">
      <c r="A268" s="60"/>
      <c r="B268" s="58"/>
      <c r="C268" s="58"/>
      <c r="D268" s="58"/>
      <c r="E268" s="5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CG268" s="29"/>
    </row>
    <row r="269" spans="1:85" s="27" customFormat="1" ht="21.75" customHeight="1" x14ac:dyDescent="0.35">
      <c r="A269" s="60"/>
      <c r="B269" s="58"/>
      <c r="C269" s="58"/>
      <c r="D269" s="58"/>
      <c r="E269" s="5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CG269" s="29"/>
    </row>
    <row r="270" spans="1:85" s="27" customFormat="1" ht="21.75" customHeight="1" x14ac:dyDescent="0.35">
      <c r="A270" s="60"/>
      <c r="B270" s="58"/>
      <c r="C270" s="58"/>
      <c r="D270" s="58"/>
      <c r="E270" s="5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CG270" s="29"/>
    </row>
    <row r="271" spans="1:85" s="27" customFormat="1" ht="21.75" customHeight="1" x14ac:dyDescent="0.35">
      <c r="A271" s="60"/>
      <c r="B271" s="58"/>
      <c r="C271" s="58"/>
      <c r="D271" s="58"/>
      <c r="E271" s="5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CG271" s="29"/>
    </row>
    <row r="272" spans="1:85" s="27" customFormat="1" ht="21.75" customHeight="1" x14ac:dyDescent="0.35">
      <c r="A272" s="60"/>
      <c r="B272" s="58"/>
      <c r="C272" s="58"/>
      <c r="D272" s="58"/>
      <c r="E272" s="5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CG272" s="29"/>
    </row>
    <row r="273" spans="1:85" s="27" customFormat="1" ht="21.75" customHeight="1" x14ac:dyDescent="0.35">
      <c r="A273" s="60"/>
      <c r="B273" s="58"/>
      <c r="C273" s="58"/>
      <c r="D273" s="58"/>
      <c r="E273" s="5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CG273" s="29"/>
    </row>
    <row r="274" spans="1:85" s="27" customFormat="1" ht="21.75" customHeight="1" x14ac:dyDescent="0.35">
      <c r="A274" s="60"/>
      <c r="B274" s="58"/>
      <c r="C274" s="58"/>
      <c r="D274" s="58"/>
      <c r="E274" s="5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CG274" s="29"/>
    </row>
    <row r="275" spans="1:85" s="27" customFormat="1" ht="21.75" customHeight="1" x14ac:dyDescent="0.35">
      <c r="A275" s="60"/>
      <c r="B275" s="58"/>
      <c r="C275" s="58"/>
      <c r="D275" s="58"/>
      <c r="E275" s="5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CG275" s="29"/>
    </row>
    <row r="276" spans="1:85" s="27" customFormat="1" ht="21.75" customHeight="1" x14ac:dyDescent="0.35">
      <c r="A276" s="60"/>
      <c r="B276" s="58"/>
      <c r="C276" s="58"/>
      <c r="D276" s="58"/>
      <c r="E276" s="5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CG276" s="29"/>
    </row>
    <row r="277" spans="1:85" s="27" customFormat="1" ht="21.75" customHeight="1" x14ac:dyDescent="0.35">
      <c r="A277" s="60"/>
      <c r="B277" s="58"/>
      <c r="C277" s="58"/>
      <c r="D277" s="58"/>
      <c r="E277" s="5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CG277" s="29"/>
    </row>
    <row r="278" spans="1:85" s="27" customFormat="1" ht="21.75" customHeight="1" x14ac:dyDescent="0.35">
      <c r="A278" s="60"/>
      <c r="B278" s="58"/>
      <c r="C278" s="58"/>
      <c r="D278" s="58"/>
      <c r="E278" s="5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CG278" s="29"/>
    </row>
    <row r="279" spans="1:85" s="27" customFormat="1" ht="21.75" customHeight="1" x14ac:dyDescent="0.35">
      <c r="A279" s="60"/>
      <c r="B279" s="58"/>
      <c r="C279" s="58"/>
      <c r="D279" s="58"/>
      <c r="E279" s="5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CG279" s="29"/>
    </row>
    <row r="280" spans="1:85" s="27" customFormat="1" ht="21.75" customHeight="1" x14ac:dyDescent="0.35">
      <c r="A280" s="60"/>
      <c r="B280" s="58"/>
      <c r="C280" s="58"/>
      <c r="D280" s="58"/>
      <c r="E280" s="5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CG280" s="29"/>
    </row>
    <row r="281" spans="1:85" s="27" customFormat="1" ht="21.75" customHeight="1" x14ac:dyDescent="0.35">
      <c r="A281" s="60"/>
      <c r="B281" s="58"/>
      <c r="C281" s="58"/>
      <c r="D281" s="58"/>
      <c r="E281" s="5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CG281" s="29"/>
    </row>
    <row r="282" spans="1:85" s="27" customFormat="1" ht="21.75" customHeight="1" x14ac:dyDescent="0.35">
      <c r="A282" s="60"/>
      <c r="B282" s="58"/>
      <c r="C282" s="58"/>
      <c r="D282" s="58"/>
      <c r="E282" s="5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CG282" s="29"/>
    </row>
    <row r="283" spans="1:85" s="27" customFormat="1" ht="21.75" customHeight="1" x14ac:dyDescent="0.35">
      <c r="A283" s="60"/>
      <c r="B283" s="58"/>
      <c r="C283" s="58"/>
      <c r="D283" s="58"/>
      <c r="E283" s="5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CG283" s="29"/>
    </row>
    <row r="284" spans="1:85" s="27" customFormat="1" ht="21.75" customHeight="1" x14ac:dyDescent="0.35">
      <c r="A284" s="60"/>
      <c r="B284" s="58"/>
      <c r="C284" s="58"/>
      <c r="D284" s="58"/>
      <c r="E284" s="5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CG284" s="29"/>
    </row>
    <row r="285" spans="1:85" s="27" customFormat="1" ht="21.75" customHeight="1" x14ac:dyDescent="0.35">
      <c r="A285" s="60"/>
      <c r="B285" s="58"/>
      <c r="C285" s="58"/>
      <c r="D285" s="58"/>
      <c r="E285" s="5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CG285" s="29"/>
    </row>
    <row r="286" spans="1:85" s="27" customFormat="1" ht="21.75" customHeight="1" x14ac:dyDescent="0.35">
      <c r="A286" s="60"/>
      <c r="B286" s="58"/>
      <c r="C286" s="58"/>
      <c r="D286" s="58"/>
      <c r="E286" s="5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CG286" s="29"/>
    </row>
    <row r="287" spans="1:85" s="27" customFormat="1" ht="21.75" customHeight="1" x14ac:dyDescent="0.35">
      <c r="A287" s="60"/>
      <c r="B287" s="58"/>
      <c r="C287" s="58"/>
      <c r="D287" s="58"/>
      <c r="E287" s="5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CG287" s="29"/>
    </row>
    <row r="288" spans="1:85" s="27" customFormat="1" ht="21.75" customHeight="1" x14ac:dyDescent="0.35">
      <c r="A288" s="60"/>
      <c r="B288" s="58"/>
      <c r="C288" s="58"/>
      <c r="D288" s="58"/>
      <c r="E288" s="5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CG288" s="29"/>
    </row>
    <row r="289" spans="1:85" s="27" customFormat="1" ht="21.75" customHeight="1" x14ac:dyDescent="0.35">
      <c r="A289" s="60"/>
      <c r="B289" s="58"/>
      <c r="C289" s="58"/>
      <c r="D289" s="58"/>
      <c r="E289" s="5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CG289" s="29"/>
    </row>
    <row r="290" spans="1:85" s="27" customFormat="1" ht="21.75" customHeight="1" x14ac:dyDescent="0.35">
      <c r="A290" s="60"/>
      <c r="B290" s="58"/>
      <c r="C290" s="58"/>
      <c r="D290" s="58"/>
      <c r="E290" s="5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CG290" s="29"/>
    </row>
    <row r="291" spans="1:85" s="27" customFormat="1" ht="21.75" customHeight="1" x14ac:dyDescent="0.35">
      <c r="A291" s="60"/>
      <c r="B291" s="58"/>
      <c r="C291" s="58"/>
      <c r="D291" s="58"/>
      <c r="E291" s="5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CG291" s="29"/>
    </row>
    <row r="292" spans="1:85" s="27" customFormat="1" ht="21.75" customHeight="1" x14ac:dyDescent="0.35">
      <c r="A292" s="60"/>
      <c r="B292" s="58"/>
      <c r="C292" s="58"/>
      <c r="D292" s="58"/>
      <c r="E292" s="5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CG292" s="29"/>
    </row>
    <row r="293" spans="1:85" s="27" customFormat="1" ht="21.75" customHeight="1" x14ac:dyDescent="0.35">
      <c r="A293" s="60"/>
      <c r="B293" s="58"/>
      <c r="C293" s="58"/>
      <c r="D293" s="58"/>
      <c r="E293" s="5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CG293" s="29"/>
    </row>
    <row r="294" spans="1:85" s="27" customFormat="1" ht="21.75" customHeight="1" x14ac:dyDescent="0.35">
      <c r="A294" s="60"/>
      <c r="B294" s="58"/>
      <c r="C294" s="58"/>
      <c r="D294" s="58"/>
      <c r="E294" s="5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CG294" s="29"/>
    </row>
    <row r="295" spans="1:85" s="27" customFormat="1" ht="21.75" customHeight="1" x14ac:dyDescent="0.35">
      <c r="A295" s="60"/>
      <c r="B295" s="58"/>
      <c r="C295" s="58"/>
      <c r="D295" s="58"/>
      <c r="E295" s="5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CG295" s="29"/>
    </row>
    <row r="296" spans="1:85" s="27" customFormat="1" ht="21.75" customHeight="1" x14ac:dyDescent="0.35">
      <c r="A296" s="60"/>
      <c r="B296" s="58"/>
      <c r="C296" s="58"/>
      <c r="D296" s="58"/>
      <c r="E296" s="5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CG296" s="29"/>
    </row>
    <row r="297" spans="1:85" s="27" customFormat="1" ht="21.75" customHeight="1" x14ac:dyDescent="0.35">
      <c r="A297" s="60"/>
      <c r="B297" s="58"/>
      <c r="C297" s="58"/>
      <c r="D297" s="58"/>
      <c r="E297" s="5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CG297" s="29"/>
    </row>
    <row r="298" spans="1:85" s="27" customFormat="1" ht="21.75" customHeight="1" x14ac:dyDescent="0.35">
      <c r="A298" s="60"/>
      <c r="B298" s="58"/>
      <c r="C298" s="58"/>
      <c r="D298" s="58"/>
      <c r="E298" s="5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CG298" s="29"/>
    </row>
    <row r="299" spans="1:85" s="27" customFormat="1" ht="21.75" customHeight="1" x14ac:dyDescent="0.35">
      <c r="A299" s="60"/>
      <c r="B299" s="58"/>
      <c r="C299" s="58"/>
      <c r="D299" s="58"/>
      <c r="E299" s="5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CG299" s="29"/>
    </row>
    <row r="300" spans="1:85" s="27" customFormat="1" ht="21.75" customHeight="1" x14ac:dyDescent="0.35">
      <c r="A300" s="60"/>
      <c r="B300" s="58"/>
      <c r="C300" s="58"/>
      <c r="D300" s="58"/>
      <c r="E300" s="5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CG300" s="29"/>
    </row>
    <row r="301" spans="1:85" s="27" customFormat="1" ht="21.75" customHeight="1" x14ac:dyDescent="0.35">
      <c r="A301" s="60"/>
      <c r="B301" s="58"/>
      <c r="C301" s="58"/>
      <c r="D301" s="58"/>
      <c r="E301" s="5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CG301" s="29"/>
    </row>
    <row r="302" spans="1:85" s="27" customFormat="1" ht="21.75" customHeight="1" x14ac:dyDescent="0.35">
      <c r="A302" s="60"/>
      <c r="B302" s="58"/>
      <c r="C302" s="58"/>
      <c r="D302" s="58"/>
      <c r="E302" s="5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CG302" s="29"/>
    </row>
    <row r="303" spans="1:85" s="27" customFormat="1" ht="21.75" customHeight="1" x14ac:dyDescent="0.35">
      <c r="A303" s="60"/>
      <c r="B303" s="58"/>
      <c r="C303" s="58"/>
      <c r="D303" s="58"/>
      <c r="E303" s="5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CG303" s="29"/>
    </row>
    <row r="304" spans="1:85" s="27" customFormat="1" ht="21.75" customHeight="1" x14ac:dyDescent="0.35">
      <c r="A304" s="60"/>
      <c r="B304" s="58"/>
      <c r="C304" s="58"/>
      <c r="D304" s="58"/>
      <c r="E304" s="5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CG304" s="29"/>
    </row>
    <row r="305" spans="1:85" s="27" customFormat="1" ht="21.75" customHeight="1" x14ac:dyDescent="0.35">
      <c r="A305" s="60"/>
      <c r="B305" s="58"/>
      <c r="C305" s="58"/>
      <c r="D305" s="58"/>
      <c r="E305" s="5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CG305" s="29"/>
    </row>
    <row r="306" spans="1:85" s="27" customFormat="1" ht="21.75" customHeight="1" x14ac:dyDescent="0.35">
      <c r="A306" s="60"/>
      <c r="B306" s="58"/>
      <c r="C306" s="58"/>
      <c r="D306" s="58"/>
      <c r="E306" s="5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CG306" s="29"/>
    </row>
    <row r="307" spans="1:85" s="27" customFormat="1" ht="21.75" customHeight="1" x14ac:dyDescent="0.35">
      <c r="A307" s="60"/>
      <c r="B307" s="58"/>
      <c r="C307" s="58"/>
      <c r="D307" s="58"/>
      <c r="E307" s="5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CG307" s="29"/>
    </row>
    <row r="308" spans="1:85" s="27" customFormat="1" ht="21.75" customHeight="1" x14ac:dyDescent="0.35">
      <c r="A308" s="60"/>
      <c r="B308" s="58"/>
      <c r="C308" s="58"/>
      <c r="D308" s="58"/>
      <c r="E308" s="5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CG308" s="29"/>
    </row>
    <row r="309" spans="1:85" s="27" customFormat="1" ht="21.75" customHeight="1" x14ac:dyDescent="0.35">
      <c r="A309" s="60"/>
      <c r="B309" s="58"/>
      <c r="C309" s="58"/>
      <c r="D309" s="58"/>
      <c r="E309" s="5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CG309" s="29"/>
    </row>
    <row r="310" spans="1:85" s="27" customFormat="1" ht="21.75" customHeight="1" x14ac:dyDescent="0.35">
      <c r="A310" s="60"/>
      <c r="B310" s="58"/>
      <c r="C310" s="58"/>
      <c r="D310" s="58"/>
      <c r="E310" s="5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CG310" s="29"/>
    </row>
    <row r="311" spans="1:85" s="27" customFormat="1" ht="21.75" customHeight="1" x14ac:dyDescent="0.35">
      <c r="A311" s="60"/>
      <c r="B311" s="58"/>
      <c r="C311" s="58"/>
      <c r="D311" s="58"/>
      <c r="E311" s="5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CG311" s="29"/>
    </row>
    <row r="312" spans="1:85" s="27" customFormat="1" ht="21.75" customHeight="1" x14ac:dyDescent="0.35">
      <c r="A312" s="60"/>
      <c r="B312" s="58"/>
      <c r="C312" s="58"/>
      <c r="D312" s="58"/>
      <c r="E312" s="5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CG312" s="29"/>
    </row>
    <row r="313" spans="1:85" s="27" customFormat="1" ht="21.75" customHeight="1" x14ac:dyDescent="0.35">
      <c r="A313" s="60"/>
      <c r="B313" s="58"/>
      <c r="C313" s="58"/>
      <c r="D313" s="58"/>
      <c r="E313" s="5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CG313" s="29"/>
    </row>
    <row r="314" spans="1:85" s="27" customFormat="1" ht="21.75" customHeight="1" x14ac:dyDescent="0.35">
      <c r="A314" s="60"/>
      <c r="B314" s="58"/>
      <c r="C314" s="58"/>
      <c r="D314" s="58"/>
      <c r="E314" s="5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CG314" s="29"/>
    </row>
    <row r="315" spans="1:85" s="27" customFormat="1" ht="21.75" customHeight="1" x14ac:dyDescent="0.35">
      <c r="A315" s="60"/>
      <c r="B315" s="58"/>
      <c r="C315" s="58"/>
      <c r="D315" s="58"/>
      <c r="E315" s="5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CG315" s="29"/>
    </row>
    <row r="316" spans="1:85" s="27" customFormat="1" ht="21.75" customHeight="1" x14ac:dyDescent="0.35">
      <c r="A316" s="60"/>
      <c r="B316" s="58"/>
      <c r="C316" s="58"/>
      <c r="D316" s="58"/>
      <c r="E316" s="5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CG316" s="29"/>
    </row>
    <row r="317" spans="1:85" s="27" customFormat="1" ht="21.75" customHeight="1" x14ac:dyDescent="0.35">
      <c r="A317" s="60"/>
      <c r="B317" s="58"/>
      <c r="C317" s="58"/>
      <c r="D317" s="58"/>
      <c r="E317" s="5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CG317" s="29"/>
    </row>
    <row r="318" spans="1:85" s="27" customFormat="1" ht="21.75" customHeight="1" x14ac:dyDescent="0.35">
      <c r="A318" s="60"/>
      <c r="B318" s="58"/>
      <c r="C318" s="58"/>
      <c r="D318" s="58"/>
      <c r="E318" s="5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CG318" s="29"/>
    </row>
    <row r="319" spans="1:85" s="27" customFormat="1" ht="21.75" customHeight="1" x14ac:dyDescent="0.35">
      <c r="A319" s="60"/>
      <c r="B319" s="58"/>
      <c r="C319" s="58"/>
      <c r="D319" s="58"/>
      <c r="E319" s="5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CG319" s="29"/>
    </row>
    <row r="320" spans="1:85" s="27" customFormat="1" ht="21.75" customHeight="1" x14ac:dyDescent="0.35">
      <c r="A320" s="60"/>
      <c r="B320" s="58"/>
      <c r="C320" s="58"/>
      <c r="D320" s="58"/>
      <c r="E320" s="5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CG320" s="29"/>
    </row>
    <row r="321" spans="1:85" s="27" customFormat="1" ht="21.75" customHeight="1" x14ac:dyDescent="0.35">
      <c r="A321" s="60"/>
      <c r="B321" s="58"/>
      <c r="C321" s="58"/>
      <c r="D321" s="58"/>
      <c r="E321" s="5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CG321" s="29"/>
    </row>
    <row r="322" spans="1:85" s="27" customFormat="1" ht="21.75" customHeight="1" x14ac:dyDescent="0.35">
      <c r="A322" s="60"/>
      <c r="B322" s="58"/>
      <c r="C322" s="58"/>
      <c r="D322" s="58"/>
      <c r="E322" s="5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CG322" s="29"/>
    </row>
    <row r="323" spans="1:85" s="27" customFormat="1" ht="21.75" customHeight="1" x14ac:dyDescent="0.35">
      <c r="A323" s="60"/>
      <c r="B323" s="58"/>
      <c r="C323" s="58"/>
      <c r="D323" s="58"/>
      <c r="E323" s="5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CG323" s="29"/>
    </row>
    <row r="324" spans="1:85" s="27" customFormat="1" ht="21.75" customHeight="1" x14ac:dyDescent="0.35">
      <c r="A324" s="60"/>
      <c r="B324" s="58"/>
      <c r="C324" s="58"/>
      <c r="D324" s="58"/>
      <c r="E324" s="5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CG324" s="29"/>
    </row>
    <row r="325" spans="1:85" s="27" customFormat="1" ht="21.75" customHeight="1" x14ac:dyDescent="0.35">
      <c r="A325" s="60"/>
      <c r="B325" s="58"/>
      <c r="C325" s="58"/>
      <c r="D325" s="58"/>
      <c r="E325" s="5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CG325" s="29"/>
    </row>
    <row r="326" spans="1:85" s="27" customFormat="1" ht="21.75" customHeight="1" x14ac:dyDescent="0.35">
      <c r="A326" s="60"/>
      <c r="B326" s="58"/>
      <c r="C326" s="58"/>
      <c r="D326" s="58"/>
      <c r="E326" s="5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CG326" s="29"/>
    </row>
    <row r="327" spans="1:85" s="27" customFormat="1" ht="21.75" customHeight="1" x14ac:dyDescent="0.35">
      <c r="A327" s="60"/>
      <c r="B327" s="58"/>
      <c r="C327" s="58"/>
      <c r="D327" s="58"/>
      <c r="E327" s="5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CG327" s="29"/>
    </row>
    <row r="328" spans="1:85" s="27" customFormat="1" ht="21.75" customHeight="1" x14ac:dyDescent="0.35">
      <c r="A328" s="60"/>
      <c r="B328" s="58"/>
      <c r="C328" s="58"/>
      <c r="D328" s="58"/>
      <c r="E328" s="5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CG328" s="29"/>
    </row>
    <row r="329" spans="1:85" s="27" customFormat="1" ht="21.75" customHeight="1" x14ac:dyDescent="0.35">
      <c r="A329" s="60"/>
      <c r="B329" s="58"/>
      <c r="C329" s="58"/>
      <c r="D329" s="58"/>
      <c r="E329" s="5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CG329" s="29"/>
    </row>
    <row r="330" spans="1:85" s="27" customFormat="1" ht="21.75" customHeight="1" x14ac:dyDescent="0.35">
      <c r="A330" s="60"/>
      <c r="B330" s="58"/>
      <c r="C330" s="58"/>
      <c r="D330" s="58"/>
      <c r="E330" s="5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CG330" s="29"/>
    </row>
    <row r="331" spans="1:85" s="27" customFormat="1" ht="21.75" customHeight="1" x14ac:dyDescent="0.35">
      <c r="A331" s="60"/>
      <c r="B331" s="58"/>
      <c r="C331" s="58"/>
      <c r="D331" s="58"/>
      <c r="E331" s="5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CG331" s="29"/>
    </row>
    <row r="332" spans="1:85" s="27" customFormat="1" ht="21.75" customHeight="1" x14ac:dyDescent="0.35">
      <c r="A332" s="60"/>
      <c r="B332" s="58"/>
      <c r="C332" s="58"/>
      <c r="D332" s="58"/>
      <c r="E332" s="5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CG332" s="29"/>
    </row>
    <row r="333" spans="1:85" s="27" customFormat="1" ht="21.75" customHeight="1" x14ac:dyDescent="0.35">
      <c r="A333" s="60"/>
      <c r="B333" s="58"/>
      <c r="C333" s="58"/>
      <c r="D333" s="58"/>
      <c r="E333" s="5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CG333" s="29"/>
    </row>
    <row r="334" spans="1:85" s="27" customFormat="1" ht="21.75" customHeight="1" x14ac:dyDescent="0.35">
      <c r="A334" s="60"/>
      <c r="B334" s="58"/>
      <c r="C334" s="58"/>
      <c r="D334" s="58"/>
      <c r="E334" s="5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CG334" s="29"/>
    </row>
    <row r="335" spans="1:85" s="27" customFormat="1" ht="21.75" customHeight="1" x14ac:dyDescent="0.35">
      <c r="A335" s="60"/>
      <c r="B335" s="58"/>
      <c r="C335" s="58"/>
      <c r="D335" s="58"/>
      <c r="E335" s="5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CG335" s="29"/>
    </row>
    <row r="336" spans="1:85" s="27" customFormat="1" ht="21.75" customHeight="1" x14ac:dyDescent="0.35">
      <c r="A336" s="60"/>
      <c r="B336" s="58"/>
      <c r="C336" s="58"/>
      <c r="D336" s="58"/>
      <c r="E336" s="5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CG336" s="29"/>
    </row>
    <row r="337" spans="1:85" s="27" customFormat="1" ht="21.75" customHeight="1" x14ac:dyDescent="0.35">
      <c r="A337" s="60"/>
      <c r="B337" s="58"/>
      <c r="C337" s="58"/>
      <c r="D337" s="58"/>
      <c r="E337" s="5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CG337" s="29"/>
    </row>
    <row r="338" spans="1:85" s="27" customFormat="1" ht="21.75" customHeight="1" x14ac:dyDescent="0.35">
      <c r="A338" s="60"/>
      <c r="B338" s="58"/>
      <c r="C338" s="58"/>
      <c r="D338" s="58"/>
      <c r="E338" s="5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CG338" s="29"/>
    </row>
    <row r="339" spans="1:85" s="27" customFormat="1" ht="21.75" customHeight="1" x14ac:dyDescent="0.35">
      <c r="A339" s="60"/>
      <c r="B339" s="58"/>
      <c r="C339" s="58"/>
      <c r="D339" s="58"/>
      <c r="E339" s="5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CG339" s="29"/>
    </row>
    <row r="340" spans="1:85" s="27" customFormat="1" ht="21.75" customHeight="1" x14ac:dyDescent="0.35">
      <c r="A340" s="60"/>
      <c r="B340" s="58"/>
      <c r="C340" s="58"/>
      <c r="D340" s="58"/>
      <c r="E340" s="5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CG340" s="29"/>
    </row>
    <row r="341" spans="1:85" s="27" customFormat="1" ht="21.75" customHeight="1" x14ac:dyDescent="0.35">
      <c r="A341" s="60"/>
      <c r="B341" s="58"/>
      <c r="C341" s="58"/>
      <c r="D341" s="58"/>
      <c r="E341" s="5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CG341" s="29"/>
    </row>
    <row r="342" spans="1:85" s="27" customFormat="1" ht="21.75" customHeight="1" x14ac:dyDescent="0.35">
      <c r="A342" s="60"/>
      <c r="B342" s="58"/>
      <c r="C342" s="58"/>
      <c r="D342" s="58"/>
      <c r="E342" s="5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CG342" s="29"/>
    </row>
    <row r="343" spans="1:85" s="27" customFormat="1" ht="21.75" customHeight="1" x14ac:dyDescent="0.35">
      <c r="A343" s="60"/>
      <c r="B343" s="58"/>
      <c r="C343" s="58"/>
      <c r="D343" s="58"/>
      <c r="E343" s="5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CG343" s="29"/>
    </row>
    <row r="344" spans="1:85" s="27" customFormat="1" ht="21.75" customHeight="1" x14ac:dyDescent="0.35">
      <c r="A344" s="60"/>
      <c r="B344" s="58"/>
      <c r="C344" s="58"/>
      <c r="D344" s="58"/>
      <c r="E344" s="5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CG344" s="29"/>
    </row>
    <row r="345" spans="1:85" s="27" customFormat="1" ht="21.75" customHeight="1" x14ac:dyDescent="0.35">
      <c r="A345" s="60"/>
      <c r="B345" s="58"/>
      <c r="C345" s="58"/>
      <c r="D345" s="58"/>
      <c r="E345" s="5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CG345" s="29"/>
    </row>
    <row r="346" spans="1:85" s="27" customFormat="1" ht="21.75" customHeight="1" x14ac:dyDescent="0.35">
      <c r="A346" s="60"/>
      <c r="B346" s="58"/>
      <c r="C346" s="58"/>
      <c r="D346" s="58"/>
      <c r="E346" s="5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CG346" s="29"/>
    </row>
    <row r="347" spans="1:85" s="27" customFormat="1" ht="21.75" customHeight="1" x14ac:dyDescent="0.35">
      <c r="A347" s="60"/>
      <c r="B347" s="58"/>
      <c r="C347" s="58"/>
      <c r="D347" s="58"/>
      <c r="E347" s="5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CG347" s="29"/>
    </row>
    <row r="348" spans="1:85" s="27" customFormat="1" ht="21.75" customHeight="1" x14ac:dyDescent="0.35">
      <c r="A348" s="60"/>
      <c r="B348" s="58"/>
      <c r="C348" s="58"/>
      <c r="D348" s="58"/>
      <c r="E348" s="5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CG348" s="29"/>
    </row>
    <row r="349" spans="1:85" s="27" customFormat="1" ht="21.75" customHeight="1" x14ac:dyDescent="0.35">
      <c r="A349" s="60"/>
      <c r="B349" s="58"/>
      <c r="C349" s="58"/>
      <c r="D349" s="58"/>
      <c r="E349" s="5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CG349" s="29"/>
    </row>
    <row r="350" spans="1:85" s="27" customFormat="1" ht="21.75" customHeight="1" x14ac:dyDescent="0.35">
      <c r="A350" s="60"/>
      <c r="B350" s="58"/>
      <c r="C350" s="58"/>
      <c r="D350" s="58"/>
      <c r="E350" s="5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CG350" s="29"/>
    </row>
    <row r="351" spans="1:85" s="27" customFormat="1" ht="21.75" customHeight="1" x14ac:dyDescent="0.35">
      <c r="A351" s="60"/>
      <c r="B351" s="58"/>
      <c r="C351" s="58"/>
      <c r="D351" s="58"/>
      <c r="E351" s="5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CG351" s="29"/>
    </row>
    <row r="352" spans="1:85" s="27" customFormat="1" ht="21.75" customHeight="1" x14ac:dyDescent="0.35">
      <c r="A352" s="60"/>
      <c r="B352" s="58"/>
      <c r="C352" s="58"/>
      <c r="D352" s="58"/>
      <c r="E352" s="5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CG352" s="29"/>
    </row>
    <row r="353" spans="1:85" s="27" customFormat="1" ht="21.75" customHeight="1" x14ac:dyDescent="0.35">
      <c r="A353" s="60"/>
      <c r="B353" s="58"/>
      <c r="C353" s="58"/>
      <c r="D353" s="58"/>
      <c r="E353" s="5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CG353" s="29"/>
    </row>
    <row r="354" spans="1:85" s="27" customFormat="1" ht="21.75" customHeight="1" x14ac:dyDescent="0.35">
      <c r="A354" s="60"/>
      <c r="B354" s="58"/>
      <c r="C354" s="58"/>
      <c r="D354" s="58"/>
      <c r="E354" s="5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CG354" s="29"/>
    </row>
    <row r="355" spans="1:85" s="27" customFormat="1" ht="21.75" customHeight="1" x14ac:dyDescent="0.35">
      <c r="A355" s="60"/>
      <c r="B355" s="58"/>
      <c r="C355" s="58"/>
      <c r="D355" s="58"/>
      <c r="E355" s="5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CG355" s="29"/>
    </row>
    <row r="356" spans="1:85" s="27" customFormat="1" ht="21.75" customHeight="1" x14ac:dyDescent="0.35">
      <c r="A356" s="60"/>
      <c r="B356" s="58"/>
      <c r="C356" s="58"/>
      <c r="D356" s="58"/>
      <c r="E356" s="5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CG356" s="29"/>
    </row>
    <row r="357" spans="1:85" s="27" customFormat="1" ht="21.75" customHeight="1" x14ac:dyDescent="0.35">
      <c r="A357" s="60"/>
      <c r="B357" s="58"/>
      <c r="C357" s="58"/>
      <c r="D357" s="58"/>
      <c r="E357" s="5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CG357" s="29"/>
    </row>
    <row r="358" spans="1:85" s="27" customFormat="1" ht="21.75" customHeight="1" x14ac:dyDescent="0.35">
      <c r="A358" s="60"/>
      <c r="B358" s="58"/>
      <c r="C358" s="58"/>
      <c r="D358" s="58"/>
      <c r="E358" s="5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CG358" s="29"/>
    </row>
    <row r="359" spans="1:85" s="27" customFormat="1" ht="21.75" customHeight="1" x14ac:dyDescent="0.35">
      <c r="A359" s="60"/>
      <c r="B359" s="58"/>
      <c r="C359" s="58"/>
      <c r="D359" s="58"/>
      <c r="E359" s="5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CG359" s="29"/>
    </row>
    <row r="360" spans="1:85" s="27" customFormat="1" ht="21.75" customHeight="1" x14ac:dyDescent="0.35">
      <c r="A360" s="60"/>
      <c r="B360" s="58"/>
      <c r="C360" s="58"/>
      <c r="D360" s="58"/>
      <c r="E360" s="5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CG360" s="29"/>
    </row>
    <row r="361" spans="1:85" s="27" customFormat="1" ht="21.75" customHeight="1" x14ac:dyDescent="0.35">
      <c r="A361" s="60"/>
      <c r="B361" s="58"/>
      <c r="C361" s="58"/>
      <c r="D361" s="58"/>
      <c r="E361" s="5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CG361" s="29"/>
    </row>
    <row r="362" spans="1:85" s="27" customFormat="1" ht="21.75" customHeight="1" x14ac:dyDescent="0.35">
      <c r="A362" s="60"/>
      <c r="B362" s="58"/>
      <c r="C362" s="58"/>
      <c r="D362" s="58"/>
      <c r="E362" s="5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CG362" s="29"/>
    </row>
    <row r="363" spans="1:85" s="27" customFormat="1" ht="21.75" customHeight="1" x14ac:dyDescent="0.35">
      <c r="A363" s="60"/>
      <c r="B363" s="58"/>
      <c r="C363" s="58"/>
      <c r="D363" s="58"/>
      <c r="E363" s="5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CG363" s="29"/>
    </row>
    <row r="364" spans="1:85" s="27" customFormat="1" ht="21.75" customHeight="1" x14ac:dyDescent="0.35">
      <c r="A364" s="60"/>
      <c r="B364" s="58"/>
      <c r="C364" s="58"/>
      <c r="D364" s="58"/>
      <c r="E364" s="5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CG364" s="29"/>
    </row>
    <row r="365" spans="1:85" s="27" customFormat="1" ht="21.75" customHeight="1" x14ac:dyDescent="0.35">
      <c r="A365" s="60"/>
      <c r="B365" s="58"/>
      <c r="C365" s="58"/>
      <c r="D365" s="58"/>
      <c r="E365" s="5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CG365" s="29"/>
    </row>
    <row r="366" spans="1:85" s="27" customFormat="1" ht="21.75" customHeight="1" x14ac:dyDescent="0.35">
      <c r="A366" s="60"/>
      <c r="B366" s="58"/>
      <c r="C366" s="58"/>
      <c r="D366" s="58"/>
      <c r="E366" s="5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CG366" s="29"/>
    </row>
    <row r="367" spans="1:85" s="27" customFormat="1" ht="21.75" customHeight="1" x14ac:dyDescent="0.35">
      <c r="A367" s="60"/>
      <c r="B367" s="58"/>
      <c r="C367" s="58"/>
      <c r="D367" s="58"/>
      <c r="E367" s="5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CG367" s="29"/>
    </row>
    <row r="368" spans="1:85" s="27" customFormat="1" ht="21.75" customHeight="1" x14ac:dyDescent="0.35">
      <c r="A368" s="60"/>
      <c r="B368" s="58"/>
      <c r="C368" s="58"/>
      <c r="D368" s="58"/>
      <c r="E368" s="5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CG368" s="29"/>
    </row>
    <row r="369" spans="1:85" s="27" customFormat="1" ht="21.75" customHeight="1" x14ac:dyDescent="0.35">
      <c r="A369" s="60"/>
      <c r="B369" s="58"/>
      <c r="C369" s="58"/>
      <c r="D369" s="58"/>
      <c r="E369" s="5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CG369" s="29"/>
    </row>
    <row r="370" spans="1:85" s="27" customFormat="1" ht="21.75" customHeight="1" x14ac:dyDescent="0.35">
      <c r="A370" s="60"/>
      <c r="B370" s="58"/>
      <c r="C370" s="58"/>
      <c r="D370" s="58"/>
      <c r="E370" s="5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CG370" s="29"/>
    </row>
    <row r="371" spans="1:85" s="27" customFormat="1" ht="21.75" customHeight="1" x14ac:dyDescent="0.35">
      <c r="A371" s="60"/>
      <c r="B371" s="58"/>
      <c r="C371" s="58"/>
      <c r="D371" s="58"/>
      <c r="E371" s="5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CG371" s="29"/>
    </row>
    <row r="372" spans="1:85" s="27" customFormat="1" ht="21.75" customHeight="1" x14ac:dyDescent="0.35">
      <c r="A372" s="60"/>
      <c r="B372" s="58"/>
      <c r="C372" s="58"/>
      <c r="D372" s="58"/>
      <c r="E372" s="5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CG372" s="29"/>
    </row>
    <row r="373" spans="1:85" s="27" customFormat="1" ht="21.75" customHeight="1" x14ac:dyDescent="0.35">
      <c r="A373" s="60"/>
      <c r="B373" s="58"/>
      <c r="C373" s="58"/>
      <c r="D373" s="58"/>
      <c r="E373" s="5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CG373" s="29"/>
    </row>
    <row r="374" spans="1:85" s="27" customFormat="1" ht="21.75" customHeight="1" x14ac:dyDescent="0.35">
      <c r="A374" s="60"/>
      <c r="B374" s="58"/>
      <c r="C374" s="58"/>
      <c r="D374" s="58"/>
      <c r="E374" s="5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CG374" s="29"/>
    </row>
    <row r="375" spans="1:85" s="27" customFormat="1" ht="21.75" customHeight="1" x14ac:dyDescent="0.35">
      <c r="A375" s="60"/>
      <c r="B375" s="58"/>
      <c r="C375" s="58"/>
      <c r="D375" s="58"/>
      <c r="E375" s="5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CG375" s="29"/>
    </row>
    <row r="376" spans="1:85" s="27" customFormat="1" ht="21.75" customHeight="1" x14ac:dyDescent="0.35">
      <c r="A376" s="60"/>
      <c r="B376" s="58"/>
      <c r="C376" s="58"/>
      <c r="D376" s="58"/>
      <c r="E376" s="5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CG376" s="29"/>
    </row>
    <row r="377" spans="1:85" s="27" customFormat="1" ht="21.75" customHeight="1" x14ac:dyDescent="0.35">
      <c r="A377" s="60"/>
      <c r="B377" s="58"/>
      <c r="C377" s="58"/>
      <c r="D377" s="58"/>
      <c r="E377" s="5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CG377" s="29"/>
    </row>
    <row r="378" spans="1:85" s="27" customFormat="1" ht="21.75" customHeight="1" x14ac:dyDescent="0.35">
      <c r="A378" s="60"/>
      <c r="B378" s="58"/>
      <c r="C378" s="58"/>
      <c r="D378" s="58"/>
      <c r="E378" s="5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CG378" s="29"/>
    </row>
    <row r="379" spans="1:85" s="27" customFormat="1" ht="21.75" customHeight="1" x14ac:dyDescent="0.35">
      <c r="A379" s="60"/>
      <c r="B379" s="58"/>
      <c r="C379" s="58"/>
      <c r="D379" s="58"/>
      <c r="E379" s="5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CG379" s="29"/>
    </row>
    <row r="380" spans="1:85" s="27" customFormat="1" ht="21.75" customHeight="1" x14ac:dyDescent="0.35">
      <c r="A380" s="60"/>
      <c r="B380" s="58"/>
      <c r="C380" s="58"/>
      <c r="D380" s="58"/>
      <c r="E380" s="5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CG380" s="29"/>
    </row>
    <row r="381" spans="1:85" s="27" customFormat="1" ht="21.75" customHeight="1" x14ac:dyDescent="0.35">
      <c r="A381" s="60"/>
      <c r="B381" s="58"/>
      <c r="C381" s="58"/>
      <c r="D381" s="58"/>
      <c r="E381" s="5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CG381" s="29"/>
    </row>
    <row r="382" spans="1:85" s="27" customFormat="1" ht="21.75" customHeight="1" x14ac:dyDescent="0.35">
      <c r="A382" s="60"/>
      <c r="B382" s="58"/>
      <c r="C382" s="58"/>
      <c r="D382" s="58"/>
      <c r="E382" s="5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CG382" s="29"/>
    </row>
    <row r="383" spans="1:85" s="27" customFormat="1" ht="21.75" customHeight="1" x14ac:dyDescent="0.35">
      <c r="A383" s="60"/>
      <c r="B383" s="58"/>
      <c r="C383" s="58"/>
      <c r="D383" s="58"/>
      <c r="E383" s="5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CG383" s="29"/>
    </row>
    <row r="384" spans="1:85" s="27" customFormat="1" ht="21.75" customHeight="1" x14ac:dyDescent="0.35">
      <c r="A384" s="60"/>
      <c r="B384" s="58"/>
      <c r="C384" s="58"/>
      <c r="D384" s="58"/>
      <c r="E384" s="5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CG384" s="29"/>
    </row>
    <row r="385" spans="1:85" s="27" customFormat="1" ht="21.75" customHeight="1" x14ac:dyDescent="0.35">
      <c r="A385" s="60"/>
      <c r="B385" s="58"/>
      <c r="C385" s="58"/>
      <c r="D385" s="58"/>
      <c r="E385" s="5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CG385" s="29"/>
    </row>
    <row r="386" spans="1:85" s="27" customFormat="1" ht="21.75" customHeight="1" x14ac:dyDescent="0.35">
      <c r="A386" s="60"/>
      <c r="B386" s="58"/>
      <c r="C386" s="58"/>
      <c r="D386" s="58"/>
      <c r="E386" s="5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CG386" s="29"/>
    </row>
    <row r="387" spans="1:85" s="27" customFormat="1" ht="21.75" customHeight="1" x14ac:dyDescent="0.35">
      <c r="A387" s="60"/>
      <c r="B387" s="58"/>
      <c r="C387" s="58"/>
      <c r="D387" s="58"/>
      <c r="E387" s="5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CG387" s="29"/>
    </row>
    <row r="388" spans="1:85" s="27" customFormat="1" ht="21.75" customHeight="1" x14ac:dyDescent="0.35">
      <c r="A388" s="60"/>
      <c r="B388" s="58"/>
      <c r="C388" s="58"/>
      <c r="D388" s="58"/>
      <c r="E388" s="5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CG388" s="29"/>
    </row>
    <row r="389" spans="1:85" s="27" customFormat="1" ht="21.75" customHeight="1" x14ac:dyDescent="0.35">
      <c r="A389" s="60"/>
      <c r="B389" s="58"/>
      <c r="C389" s="58"/>
      <c r="D389" s="58"/>
      <c r="E389" s="5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CG389" s="29"/>
    </row>
    <row r="390" spans="1:85" s="27" customFormat="1" ht="21.75" customHeight="1" x14ac:dyDescent="0.35">
      <c r="A390" s="60"/>
      <c r="B390" s="58"/>
      <c r="C390" s="58"/>
      <c r="D390" s="58"/>
      <c r="E390" s="5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CG390" s="29"/>
    </row>
    <row r="391" spans="1:85" s="27" customFormat="1" ht="21.75" customHeight="1" x14ac:dyDescent="0.35">
      <c r="A391" s="60"/>
      <c r="B391" s="58"/>
      <c r="C391" s="58"/>
      <c r="D391" s="58"/>
      <c r="E391" s="5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CG391" s="29"/>
    </row>
    <row r="392" spans="1:85" s="27" customFormat="1" ht="21.75" customHeight="1" x14ac:dyDescent="0.35">
      <c r="A392" s="60"/>
      <c r="B392" s="58"/>
      <c r="C392" s="58"/>
      <c r="D392" s="58"/>
      <c r="E392" s="5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CG392" s="29"/>
    </row>
    <row r="393" spans="1:85" s="27" customFormat="1" ht="21.75" customHeight="1" x14ac:dyDescent="0.35">
      <c r="A393" s="60"/>
      <c r="B393" s="58"/>
      <c r="C393" s="58"/>
      <c r="D393" s="58"/>
      <c r="E393" s="5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CG393" s="29"/>
    </row>
    <row r="394" spans="1:85" s="27" customFormat="1" ht="21.75" customHeight="1" x14ac:dyDescent="0.35">
      <c r="A394" s="60"/>
      <c r="B394" s="58"/>
      <c r="C394" s="58"/>
      <c r="D394" s="58"/>
      <c r="E394" s="5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CG394" s="29"/>
    </row>
    <row r="395" spans="1:85" s="27" customFormat="1" ht="21.75" customHeight="1" x14ac:dyDescent="0.35">
      <c r="A395" s="60"/>
      <c r="B395" s="58"/>
      <c r="C395" s="58"/>
      <c r="D395" s="58"/>
      <c r="E395" s="5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CG395" s="29"/>
    </row>
    <row r="396" spans="1:85" s="27" customFormat="1" ht="21.75" customHeight="1" x14ac:dyDescent="0.35">
      <c r="A396" s="60"/>
      <c r="B396" s="58"/>
      <c r="C396" s="58"/>
      <c r="D396" s="58"/>
      <c r="E396" s="5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CG396" s="29"/>
    </row>
    <row r="397" spans="1:85" s="27" customFormat="1" ht="21.75" customHeight="1" x14ac:dyDescent="0.35">
      <c r="A397" s="60"/>
      <c r="B397" s="58"/>
      <c r="C397" s="58"/>
      <c r="D397" s="58"/>
      <c r="E397" s="5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CG397" s="29"/>
    </row>
    <row r="398" spans="1:85" s="27" customFormat="1" ht="21.75" customHeight="1" x14ac:dyDescent="0.35">
      <c r="A398" s="60"/>
      <c r="B398" s="58"/>
      <c r="C398" s="58"/>
      <c r="D398" s="58"/>
      <c r="E398" s="5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CG398" s="29"/>
    </row>
    <row r="399" spans="1:85" s="27" customFormat="1" ht="21.75" customHeight="1" x14ac:dyDescent="0.35">
      <c r="A399" s="60"/>
      <c r="B399" s="58"/>
      <c r="C399" s="58"/>
      <c r="D399" s="58"/>
      <c r="E399" s="5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CG399" s="29"/>
    </row>
    <row r="400" spans="1:85" s="27" customFormat="1" ht="21.75" customHeight="1" x14ac:dyDescent="0.35">
      <c r="A400" s="60"/>
      <c r="B400" s="58"/>
      <c r="C400" s="58"/>
      <c r="D400" s="58"/>
      <c r="E400" s="5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CG400" s="29"/>
    </row>
    <row r="401" spans="1:85" s="27" customFormat="1" ht="21.75" customHeight="1" x14ac:dyDescent="0.35">
      <c r="A401" s="60"/>
      <c r="B401" s="58"/>
      <c r="C401" s="58"/>
      <c r="D401" s="58"/>
      <c r="E401" s="5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CG401" s="29"/>
    </row>
    <row r="402" spans="1:85" s="27" customFormat="1" ht="21.75" customHeight="1" x14ac:dyDescent="0.35">
      <c r="A402" s="60"/>
      <c r="B402" s="58"/>
      <c r="C402" s="58"/>
      <c r="D402" s="58"/>
      <c r="E402" s="5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CG402" s="29"/>
    </row>
    <row r="403" spans="1:85" s="27" customFormat="1" ht="21.75" customHeight="1" x14ac:dyDescent="0.35">
      <c r="A403" s="60"/>
      <c r="B403" s="58"/>
      <c r="C403" s="58"/>
      <c r="D403" s="58"/>
      <c r="E403" s="5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CG403" s="29"/>
    </row>
    <row r="404" spans="1:85" s="27" customFormat="1" ht="21.75" customHeight="1" x14ac:dyDescent="0.35">
      <c r="A404" s="60"/>
      <c r="B404" s="58"/>
      <c r="C404" s="58"/>
      <c r="D404" s="58"/>
      <c r="E404" s="5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CG404" s="29"/>
    </row>
    <row r="405" spans="1:85" s="27" customFormat="1" ht="21.75" customHeight="1" x14ac:dyDescent="0.35">
      <c r="A405" s="60"/>
      <c r="B405" s="58"/>
      <c r="C405" s="58"/>
      <c r="D405" s="58"/>
      <c r="E405" s="5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CG405" s="29"/>
    </row>
    <row r="406" spans="1:85" s="27" customFormat="1" ht="21.75" customHeight="1" x14ac:dyDescent="0.35">
      <c r="A406" s="60"/>
      <c r="B406" s="58"/>
      <c r="C406" s="58"/>
      <c r="D406" s="58"/>
      <c r="E406" s="5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CG406" s="29"/>
    </row>
    <row r="407" spans="1:85" s="27" customFormat="1" ht="21.75" customHeight="1" x14ac:dyDescent="0.35">
      <c r="A407" s="60"/>
      <c r="B407" s="58"/>
      <c r="C407" s="58"/>
      <c r="D407" s="58"/>
      <c r="E407" s="5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CG407" s="29"/>
    </row>
    <row r="408" spans="1:85" s="27" customFormat="1" ht="21.75" customHeight="1" x14ac:dyDescent="0.35">
      <c r="A408" s="60"/>
      <c r="B408" s="58"/>
      <c r="C408" s="58"/>
      <c r="D408" s="58"/>
      <c r="E408" s="5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CG408" s="29"/>
    </row>
    <row r="409" spans="1:85" s="27" customFormat="1" ht="21.75" customHeight="1" x14ac:dyDescent="0.35">
      <c r="A409" s="60"/>
      <c r="B409" s="58"/>
      <c r="C409" s="58"/>
      <c r="D409" s="58"/>
      <c r="E409" s="5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CG409" s="29"/>
    </row>
    <row r="410" spans="1:85" s="27" customFormat="1" ht="21.75" customHeight="1" x14ac:dyDescent="0.35">
      <c r="A410" s="60"/>
      <c r="B410" s="58"/>
      <c r="C410" s="58"/>
      <c r="D410" s="58"/>
      <c r="E410" s="5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CG410" s="29"/>
    </row>
    <row r="411" spans="1:85" s="27" customFormat="1" ht="21.75" customHeight="1" x14ac:dyDescent="0.35">
      <c r="A411" s="60"/>
      <c r="B411" s="58"/>
      <c r="C411" s="58"/>
      <c r="D411" s="58"/>
      <c r="E411" s="5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CG411" s="29"/>
    </row>
    <row r="412" spans="1:85" s="27" customFormat="1" ht="21.75" customHeight="1" x14ac:dyDescent="0.35">
      <c r="A412" s="60"/>
      <c r="B412" s="58"/>
      <c r="C412" s="58"/>
      <c r="D412" s="58"/>
      <c r="E412" s="5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CG412" s="29"/>
    </row>
    <row r="413" spans="1:85" s="27" customFormat="1" ht="21.75" customHeight="1" x14ac:dyDescent="0.35">
      <c r="A413" s="60"/>
      <c r="B413" s="58"/>
      <c r="C413" s="58"/>
      <c r="D413" s="58"/>
      <c r="E413" s="5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CG413" s="29"/>
    </row>
    <row r="414" spans="1:85" s="27" customFormat="1" ht="21.75" customHeight="1" x14ac:dyDescent="0.35">
      <c r="A414" s="60"/>
      <c r="B414" s="58"/>
      <c r="C414" s="58"/>
      <c r="D414" s="58"/>
      <c r="E414" s="5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CG414" s="29"/>
    </row>
    <row r="415" spans="1:85" s="27" customFormat="1" ht="21.75" customHeight="1" x14ac:dyDescent="0.35">
      <c r="A415" s="60"/>
      <c r="B415" s="58"/>
      <c r="C415" s="58"/>
      <c r="D415" s="58"/>
      <c r="E415" s="5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CG415" s="29"/>
    </row>
    <row r="416" spans="1:85" s="27" customFormat="1" ht="21.75" customHeight="1" x14ac:dyDescent="0.35">
      <c r="A416" s="60"/>
      <c r="B416" s="58"/>
      <c r="C416" s="58"/>
      <c r="D416" s="58"/>
      <c r="E416" s="5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CG416" s="29"/>
    </row>
    <row r="417" spans="1:85" s="27" customFormat="1" ht="21.75" customHeight="1" x14ac:dyDescent="0.35">
      <c r="A417" s="60"/>
      <c r="B417" s="58"/>
      <c r="C417" s="58"/>
      <c r="D417" s="58"/>
      <c r="E417" s="5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CG417" s="29"/>
    </row>
    <row r="418" spans="1:85" s="27" customFormat="1" ht="21.75" customHeight="1" x14ac:dyDescent="0.35">
      <c r="A418" s="60"/>
      <c r="B418" s="58"/>
      <c r="C418" s="58"/>
      <c r="D418" s="58"/>
      <c r="E418" s="5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CG418" s="29"/>
    </row>
    <row r="419" spans="1:85" s="27" customFormat="1" ht="21.75" customHeight="1" x14ac:dyDescent="0.35">
      <c r="A419" s="60"/>
      <c r="B419" s="58"/>
      <c r="C419" s="58"/>
      <c r="D419" s="58"/>
      <c r="E419" s="5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CG419" s="29"/>
    </row>
    <row r="420" spans="1:85" s="27" customFormat="1" ht="21.75" customHeight="1" x14ac:dyDescent="0.35">
      <c r="A420" s="60"/>
      <c r="B420" s="58"/>
      <c r="C420" s="58"/>
      <c r="D420" s="58"/>
      <c r="E420" s="5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CG420" s="29"/>
    </row>
    <row r="421" spans="1:85" s="27" customFormat="1" ht="21.75" customHeight="1" x14ac:dyDescent="0.35">
      <c r="A421" s="60"/>
      <c r="B421" s="58"/>
      <c r="C421" s="58"/>
      <c r="D421" s="58"/>
      <c r="E421" s="5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CG421" s="29"/>
    </row>
    <row r="422" spans="1:85" s="27" customFormat="1" ht="21.75" customHeight="1" x14ac:dyDescent="0.35">
      <c r="A422" s="60"/>
      <c r="B422" s="58"/>
      <c r="C422" s="58"/>
      <c r="D422" s="58"/>
      <c r="E422" s="5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CG422" s="29"/>
    </row>
    <row r="423" spans="1:85" s="27" customFormat="1" ht="21.75" customHeight="1" x14ac:dyDescent="0.35">
      <c r="A423" s="60"/>
      <c r="B423" s="58"/>
      <c r="C423" s="58"/>
      <c r="D423" s="58"/>
      <c r="E423" s="5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CG423" s="29"/>
    </row>
    <row r="424" spans="1:85" s="27" customFormat="1" ht="21.75" customHeight="1" x14ac:dyDescent="0.35">
      <c r="A424" s="60"/>
      <c r="B424" s="58"/>
      <c r="C424" s="58"/>
      <c r="D424" s="58"/>
      <c r="E424" s="5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CG424" s="29"/>
    </row>
    <row r="425" spans="1:85" s="27" customFormat="1" ht="21.75" customHeight="1" x14ac:dyDescent="0.35">
      <c r="A425" s="60"/>
      <c r="B425" s="58"/>
      <c r="C425" s="58"/>
      <c r="D425" s="58"/>
      <c r="E425" s="5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CG425" s="29"/>
    </row>
    <row r="426" spans="1:85" s="27" customFormat="1" ht="21.75" customHeight="1" x14ac:dyDescent="0.35">
      <c r="A426" s="60"/>
      <c r="B426" s="58"/>
      <c r="C426" s="58"/>
      <c r="D426" s="58"/>
      <c r="E426" s="5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CG426" s="29"/>
    </row>
    <row r="427" spans="1:85" s="27" customFormat="1" ht="21.75" customHeight="1" x14ac:dyDescent="0.35">
      <c r="A427" s="60"/>
      <c r="B427" s="58"/>
      <c r="C427" s="58"/>
      <c r="D427" s="58"/>
      <c r="E427" s="5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CG427" s="29"/>
    </row>
    <row r="428" spans="1:85" s="27" customFormat="1" ht="21.75" customHeight="1" x14ac:dyDescent="0.35">
      <c r="A428" s="60"/>
      <c r="B428" s="58"/>
      <c r="C428" s="58"/>
      <c r="D428" s="58"/>
      <c r="E428" s="5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CG428" s="29"/>
    </row>
    <row r="429" spans="1:85" s="27" customFormat="1" ht="21.75" customHeight="1" x14ac:dyDescent="0.35">
      <c r="A429" s="60"/>
      <c r="B429" s="58"/>
      <c r="C429" s="58"/>
      <c r="D429" s="58"/>
      <c r="E429" s="5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CG429" s="29"/>
    </row>
    <row r="430" spans="1:85" s="27" customFormat="1" ht="21.75" customHeight="1" x14ac:dyDescent="0.35">
      <c r="A430" s="60"/>
      <c r="B430" s="58"/>
      <c r="C430" s="58"/>
      <c r="D430" s="58"/>
      <c r="E430" s="5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CG430" s="29"/>
    </row>
    <row r="431" spans="1:85" s="27" customFormat="1" ht="21.75" customHeight="1" x14ac:dyDescent="0.35">
      <c r="A431" s="60"/>
      <c r="B431" s="58"/>
      <c r="C431" s="58"/>
      <c r="D431" s="58"/>
      <c r="E431" s="5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CG431" s="29"/>
    </row>
    <row r="432" spans="1:85" s="27" customFormat="1" ht="21.75" customHeight="1" x14ac:dyDescent="0.35">
      <c r="A432" s="60"/>
      <c r="B432" s="58"/>
      <c r="C432" s="58"/>
      <c r="D432" s="58"/>
      <c r="E432" s="5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CG432" s="29"/>
    </row>
    <row r="433" spans="1:85" s="27" customFormat="1" ht="21.75" customHeight="1" x14ac:dyDescent="0.35">
      <c r="A433" s="60"/>
      <c r="B433" s="58"/>
      <c r="C433" s="58"/>
      <c r="D433" s="58"/>
      <c r="E433" s="5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CG433" s="29"/>
    </row>
    <row r="434" spans="1:85" s="27" customFormat="1" ht="21.75" customHeight="1" x14ac:dyDescent="0.35">
      <c r="A434" s="60"/>
      <c r="B434" s="58"/>
      <c r="C434" s="58"/>
      <c r="D434" s="58"/>
      <c r="E434" s="5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CG434" s="29"/>
    </row>
    <row r="435" spans="1:85" s="27" customFormat="1" ht="21.75" customHeight="1" x14ac:dyDescent="0.35">
      <c r="A435" s="60"/>
      <c r="B435" s="58"/>
      <c r="C435" s="58"/>
      <c r="D435" s="58"/>
      <c r="E435" s="5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CG435" s="29"/>
    </row>
    <row r="436" spans="1:85" s="27" customFormat="1" ht="21.75" customHeight="1" x14ac:dyDescent="0.35">
      <c r="A436" s="60"/>
      <c r="B436" s="58"/>
      <c r="C436" s="58"/>
      <c r="D436" s="58"/>
      <c r="E436" s="5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CG436" s="29"/>
    </row>
    <row r="437" spans="1:85" s="27" customFormat="1" ht="21.75" customHeight="1" x14ac:dyDescent="0.35">
      <c r="A437" s="60"/>
      <c r="B437" s="58"/>
      <c r="C437" s="58"/>
      <c r="D437" s="58"/>
      <c r="E437" s="5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CG437" s="29"/>
    </row>
    <row r="438" spans="1:85" s="27" customFormat="1" ht="21.75" customHeight="1" x14ac:dyDescent="0.35">
      <c r="A438" s="60"/>
      <c r="B438" s="58"/>
      <c r="C438" s="58"/>
      <c r="D438" s="58"/>
      <c r="E438" s="5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CG438" s="29"/>
    </row>
    <row r="439" spans="1:85" s="27" customFormat="1" ht="21.75" customHeight="1" x14ac:dyDescent="0.35">
      <c r="A439" s="60"/>
      <c r="B439" s="58"/>
      <c r="C439" s="58"/>
      <c r="D439" s="58"/>
      <c r="E439" s="5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CG439" s="29"/>
    </row>
    <row r="440" spans="1:85" s="27" customFormat="1" ht="21.75" customHeight="1" x14ac:dyDescent="0.35">
      <c r="A440" s="60"/>
      <c r="B440" s="58"/>
      <c r="C440" s="58"/>
      <c r="D440" s="58"/>
      <c r="E440" s="5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CG440" s="29"/>
    </row>
    <row r="441" spans="1:85" s="27" customFormat="1" ht="21.75" customHeight="1" x14ac:dyDescent="0.35">
      <c r="A441" s="60"/>
      <c r="B441" s="58"/>
      <c r="C441" s="58"/>
      <c r="D441" s="58"/>
      <c r="E441" s="5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CG441" s="29"/>
    </row>
    <row r="442" spans="1:85" s="27" customFormat="1" ht="21.75" customHeight="1" x14ac:dyDescent="0.35">
      <c r="A442" s="60"/>
      <c r="B442" s="58"/>
      <c r="C442" s="58"/>
      <c r="D442" s="58"/>
      <c r="E442" s="5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CG442" s="29"/>
    </row>
    <row r="443" spans="1:85" s="27" customFormat="1" ht="21.75" customHeight="1" x14ac:dyDescent="0.35">
      <c r="A443" s="60"/>
      <c r="B443" s="58"/>
      <c r="C443" s="58"/>
      <c r="D443" s="58"/>
      <c r="E443" s="5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CG443" s="29"/>
    </row>
    <row r="444" spans="1:85" s="27" customFormat="1" ht="21.75" customHeight="1" x14ac:dyDescent="0.35">
      <c r="A444" s="60"/>
      <c r="B444" s="58"/>
      <c r="C444" s="58"/>
      <c r="D444" s="58"/>
      <c r="E444" s="5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CG444" s="29"/>
    </row>
    <row r="445" spans="1:85" s="27" customFormat="1" ht="21.75" customHeight="1" x14ac:dyDescent="0.35">
      <c r="A445" s="60"/>
      <c r="B445" s="58"/>
      <c r="C445" s="58"/>
      <c r="D445" s="58"/>
      <c r="E445" s="5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CG445" s="29"/>
    </row>
    <row r="446" spans="1:85" s="27" customFormat="1" ht="21.75" customHeight="1" x14ac:dyDescent="0.35">
      <c r="A446" s="60"/>
      <c r="B446" s="58"/>
      <c r="C446" s="58"/>
      <c r="D446" s="58"/>
      <c r="E446" s="5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CG446" s="29"/>
    </row>
    <row r="447" spans="1:85" s="27" customFormat="1" ht="21.75" customHeight="1" x14ac:dyDescent="0.35">
      <c r="A447" s="60"/>
      <c r="B447" s="58"/>
      <c r="C447" s="58"/>
      <c r="D447" s="58"/>
      <c r="E447" s="5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CG447" s="29"/>
    </row>
    <row r="448" spans="1:85" s="27" customFormat="1" ht="21.75" customHeight="1" x14ac:dyDescent="0.35">
      <c r="A448" s="60"/>
      <c r="B448" s="58"/>
      <c r="C448" s="58"/>
      <c r="D448" s="58"/>
      <c r="E448" s="5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CG448" s="29"/>
    </row>
    <row r="449" spans="1:85" s="27" customFormat="1" ht="21.75" customHeight="1" x14ac:dyDescent="0.35">
      <c r="A449" s="60"/>
      <c r="B449" s="58"/>
      <c r="C449" s="58"/>
      <c r="D449" s="58"/>
      <c r="E449" s="5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CG449" s="29"/>
    </row>
    <row r="450" spans="1:85" s="27" customFormat="1" ht="21.75" customHeight="1" x14ac:dyDescent="0.35">
      <c r="A450" s="60"/>
      <c r="B450" s="58"/>
      <c r="C450" s="58"/>
      <c r="D450" s="58"/>
      <c r="E450" s="5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CG450" s="29"/>
    </row>
    <row r="451" spans="1:85" s="27" customFormat="1" ht="21.75" customHeight="1" x14ac:dyDescent="0.35">
      <c r="A451" s="60"/>
      <c r="B451" s="58"/>
      <c r="C451" s="58"/>
      <c r="D451" s="58"/>
      <c r="E451" s="5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CG451" s="29"/>
    </row>
    <row r="452" spans="1:85" s="27" customFormat="1" ht="21.75" customHeight="1" x14ac:dyDescent="0.35">
      <c r="A452" s="60"/>
      <c r="B452" s="58"/>
      <c r="C452" s="58"/>
      <c r="D452" s="58"/>
      <c r="E452" s="5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CG452" s="29"/>
    </row>
    <row r="453" spans="1:85" s="27" customFormat="1" ht="21.75" customHeight="1" x14ac:dyDescent="0.35">
      <c r="A453" s="60"/>
      <c r="B453" s="58"/>
      <c r="C453" s="58"/>
      <c r="D453" s="58"/>
      <c r="E453" s="5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CG453" s="29"/>
    </row>
    <row r="454" spans="1:85" s="27" customFormat="1" ht="21.75" customHeight="1" x14ac:dyDescent="0.35">
      <c r="A454" s="60"/>
      <c r="B454" s="58"/>
      <c r="C454" s="58"/>
      <c r="D454" s="58"/>
      <c r="E454" s="5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CG454" s="29"/>
    </row>
    <row r="455" spans="1:85" s="27" customFormat="1" ht="21.75" customHeight="1" x14ac:dyDescent="0.35">
      <c r="A455" s="60"/>
      <c r="B455" s="58"/>
      <c r="C455" s="58"/>
      <c r="D455" s="58"/>
      <c r="E455" s="5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CG455" s="29"/>
    </row>
    <row r="456" spans="1:85" s="27" customFormat="1" ht="21.75" customHeight="1" x14ac:dyDescent="0.35">
      <c r="A456" s="60"/>
      <c r="B456" s="58"/>
      <c r="C456" s="58"/>
      <c r="D456" s="58"/>
      <c r="E456" s="5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CG456" s="29"/>
    </row>
    <row r="457" spans="1:85" s="27" customFormat="1" ht="21.75" customHeight="1" x14ac:dyDescent="0.35">
      <c r="A457" s="60"/>
      <c r="B457" s="58"/>
      <c r="C457" s="58"/>
      <c r="D457" s="58"/>
      <c r="E457" s="5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CG457" s="29"/>
    </row>
    <row r="458" spans="1:85" s="27" customFormat="1" ht="21.75" customHeight="1" x14ac:dyDescent="0.35">
      <c r="A458" s="60"/>
      <c r="B458" s="58"/>
      <c r="C458" s="58"/>
      <c r="D458" s="58"/>
      <c r="E458" s="5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CG458" s="29"/>
    </row>
    <row r="459" spans="1:85" s="27" customFormat="1" ht="21.75" customHeight="1" x14ac:dyDescent="0.35">
      <c r="A459" s="60"/>
      <c r="B459" s="58"/>
      <c r="C459" s="58"/>
      <c r="D459" s="58"/>
      <c r="E459" s="5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CG459" s="29"/>
    </row>
    <row r="460" spans="1:85" s="27" customFormat="1" ht="21.75" customHeight="1" x14ac:dyDescent="0.35">
      <c r="A460" s="60"/>
      <c r="B460" s="58"/>
      <c r="C460" s="58"/>
      <c r="D460" s="58"/>
      <c r="E460" s="5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CG460" s="29"/>
    </row>
    <row r="461" spans="1:85" s="27" customFormat="1" ht="21.75" customHeight="1" x14ac:dyDescent="0.35">
      <c r="A461" s="60"/>
      <c r="B461" s="58"/>
      <c r="C461" s="58"/>
      <c r="D461" s="58"/>
      <c r="E461" s="5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CG461" s="29"/>
    </row>
    <row r="462" spans="1:85" s="27" customFormat="1" ht="21.75" customHeight="1" x14ac:dyDescent="0.35">
      <c r="A462" s="60"/>
      <c r="B462" s="58"/>
      <c r="C462" s="58"/>
      <c r="D462" s="58"/>
      <c r="E462" s="5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CG462" s="29"/>
    </row>
    <row r="463" spans="1:85" s="27" customFormat="1" ht="21.75" customHeight="1" x14ac:dyDescent="0.35">
      <c r="A463" s="60"/>
      <c r="B463" s="58"/>
      <c r="C463" s="58"/>
      <c r="D463" s="58"/>
      <c r="E463" s="5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CG463" s="29"/>
    </row>
    <row r="464" spans="1:85" s="27" customFormat="1" ht="21.75" customHeight="1" x14ac:dyDescent="0.35">
      <c r="A464" s="60"/>
      <c r="B464" s="58"/>
      <c r="C464" s="58"/>
      <c r="D464" s="58"/>
      <c r="E464" s="5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CG464" s="29"/>
    </row>
    <row r="465" spans="1:85" s="27" customFormat="1" ht="21.75" customHeight="1" x14ac:dyDescent="0.35">
      <c r="A465" s="60"/>
      <c r="B465" s="58"/>
      <c r="C465" s="58"/>
      <c r="D465" s="58"/>
      <c r="E465" s="5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CG465" s="29"/>
    </row>
    <row r="466" spans="1:85" s="27" customFormat="1" ht="21.75" customHeight="1" x14ac:dyDescent="0.35">
      <c r="A466" s="60"/>
      <c r="B466" s="58"/>
      <c r="C466" s="58"/>
      <c r="D466" s="58"/>
      <c r="E466" s="5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CG466" s="29"/>
    </row>
    <row r="467" spans="1:85" s="27" customFormat="1" ht="21.75" customHeight="1" x14ac:dyDescent="0.35">
      <c r="A467" s="60"/>
      <c r="B467" s="58"/>
      <c r="C467" s="58"/>
      <c r="D467" s="58"/>
      <c r="E467" s="5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CG467" s="29"/>
    </row>
    <row r="468" spans="1:85" s="27" customFormat="1" ht="21.75" customHeight="1" x14ac:dyDescent="0.35">
      <c r="A468" s="60"/>
      <c r="B468" s="58"/>
      <c r="C468" s="58"/>
      <c r="D468" s="58"/>
      <c r="E468" s="5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CG468" s="29"/>
    </row>
    <row r="469" spans="1:85" s="27" customFormat="1" ht="21.75" customHeight="1" x14ac:dyDescent="0.35">
      <c r="A469" s="60"/>
      <c r="B469" s="58"/>
      <c r="C469" s="58"/>
      <c r="D469" s="58"/>
      <c r="E469" s="5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CG469" s="29"/>
    </row>
    <row r="470" spans="1:85" s="27" customFormat="1" ht="21.75" customHeight="1" x14ac:dyDescent="0.35">
      <c r="A470" s="60"/>
      <c r="B470" s="58"/>
      <c r="C470" s="58"/>
      <c r="D470" s="58"/>
      <c r="E470" s="5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CG470" s="29"/>
    </row>
    <row r="471" spans="1:85" s="27" customFormat="1" ht="21.75" customHeight="1" x14ac:dyDescent="0.35">
      <c r="A471" s="60"/>
      <c r="B471" s="58"/>
      <c r="C471" s="58"/>
      <c r="D471" s="58"/>
      <c r="E471" s="5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CG471" s="29"/>
    </row>
    <row r="472" spans="1:85" s="27" customFormat="1" ht="21.75" customHeight="1" x14ac:dyDescent="0.35">
      <c r="A472" s="60"/>
      <c r="B472" s="58"/>
      <c r="C472" s="58"/>
      <c r="D472" s="58"/>
      <c r="E472" s="5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CG472" s="29"/>
    </row>
    <row r="473" spans="1:85" s="27" customFormat="1" ht="21.75" customHeight="1" x14ac:dyDescent="0.35">
      <c r="A473" s="60"/>
      <c r="B473" s="58"/>
      <c r="C473" s="58"/>
      <c r="D473" s="58"/>
      <c r="E473" s="5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CG473" s="29"/>
    </row>
    <row r="474" spans="1:85" s="27" customFormat="1" ht="21.75" customHeight="1" x14ac:dyDescent="0.35">
      <c r="A474" s="60"/>
      <c r="B474" s="58"/>
      <c r="C474" s="58"/>
      <c r="D474" s="58"/>
      <c r="E474" s="5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CG474" s="29"/>
    </row>
    <row r="475" spans="1:85" s="27" customFormat="1" ht="21.75" customHeight="1" x14ac:dyDescent="0.35">
      <c r="A475" s="60"/>
      <c r="B475" s="58"/>
      <c r="C475" s="58"/>
      <c r="D475" s="58"/>
      <c r="E475" s="5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CG475" s="29"/>
    </row>
    <row r="476" spans="1:85" s="27" customFormat="1" ht="21.75" customHeight="1" x14ac:dyDescent="0.35">
      <c r="A476" s="60"/>
      <c r="B476" s="58"/>
      <c r="C476" s="58"/>
      <c r="D476" s="58"/>
      <c r="E476" s="5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CG476" s="29"/>
    </row>
    <row r="477" spans="1:85" s="27" customFormat="1" ht="21.75" customHeight="1" x14ac:dyDescent="0.35">
      <c r="A477" s="60"/>
      <c r="B477" s="58"/>
      <c r="C477" s="58"/>
      <c r="D477" s="58"/>
      <c r="E477" s="5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CG477" s="29"/>
    </row>
    <row r="478" spans="1:85" s="27" customFormat="1" ht="21.75" customHeight="1" x14ac:dyDescent="0.35">
      <c r="A478" s="60"/>
      <c r="B478" s="58"/>
      <c r="C478" s="58"/>
      <c r="D478" s="58"/>
      <c r="E478" s="5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CG478" s="29"/>
    </row>
    <row r="479" spans="1:85" s="27" customFormat="1" ht="21.75" customHeight="1" x14ac:dyDescent="0.35">
      <c r="A479" s="60"/>
      <c r="B479" s="58"/>
      <c r="C479" s="58"/>
      <c r="D479" s="58"/>
      <c r="E479" s="5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CG479" s="29"/>
    </row>
    <row r="480" spans="1:85" s="27" customFormat="1" ht="21.75" customHeight="1" x14ac:dyDescent="0.35">
      <c r="A480" s="60"/>
      <c r="B480" s="58"/>
      <c r="C480" s="58"/>
      <c r="D480" s="58"/>
      <c r="E480" s="5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CG480" s="29"/>
    </row>
    <row r="481" spans="1:85" s="27" customFormat="1" ht="21.75" customHeight="1" x14ac:dyDescent="0.35">
      <c r="A481" s="60"/>
      <c r="B481" s="58"/>
      <c r="C481" s="58"/>
      <c r="D481" s="58"/>
      <c r="E481" s="5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CG481" s="29"/>
    </row>
    <row r="482" spans="1:85" s="27" customFormat="1" ht="21.75" customHeight="1" x14ac:dyDescent="0.35">
      <c r="A482" s="60"/>
      <c r="B482" s="58"/>
      <c r="C482" s="58"/>
      <c r="D482" s="58"/>
      <c r="E482" s="5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CG482" s="29"/>
    </row>
    <row r="483" spans="1:85" s="27" customFormat="1" ht="21.75" customHeight="1" x14ac:dyDescent="0.35">
      <c r="A483" s="60"/>
      <c r="B483" s="58"/>
      <c r="C483" s="58"/>
      <c r="D483" s="58"/>
      <c r="E483" s="5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CG483" s="29"/>
    </row>
    <row r="484" spans="1:85" s="27" customFormat="1" ht="21.75" customHeight="1" x14ac:dyDescent="0.35">
      <c r="A484" s="60"/>
      <c r="B484" s="58"/>
      <c r="C484" s="58"/>
      <c r="D484" s="58"/>
      <c r="E484" s="5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CG484" s="29"/>
    </row>
    <row r="485" spans="1:85" s="27" customFormat="1" ht="21.75" customHeight="1" x14ac:dyDescent="0.35">
      <c r="A485" s="60"/>
      <c r="B485" s="58"/>
      <c r="C485" s="58"/>
      <c r="D485" s="58"/>
      <c r="E485" s="5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CG485" s="29"/>
    </row>
    <row r="486" spans="1:85" s="27" customFormat="1" ht="21.75" customHeight="1" x14ac:dyDescent="0.35">
      <c r="A486" s="60"/>
      <c r="B486" s="58"/>
      <c r="C486" s="58"/>
      <c r="D486" s="58"/>
      <c r="E486" s="5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CG486" s="29"/>
    </row>
    <row r="487" spans="1:85" s="27" customFormat="1" ht="21.75" customHeight="1" x14ac:dyDescent="0.35">
      <c r="A487" s="60"/>
      <c r="B487" s="58"/>
      <c r="C487" s="58"/>
      <c r="D487" s="58"/>
      <c r="E487" s="5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CG487" s="29"/>
    </row>
    <row r="488" spans="1:85" s="27" customFormat="1" ht="21.75" customHeight="1" x14ac:dyDescent="0.35">
      <c r="A488" s="60"/>
      <c r="B488" s="58"/>
      <c r="C488" s="58"/>
      <c r="D488" s="58"/>
      <c r="E488" s="5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CG488" s="29"/>
    </row>
    <row r="489" spans="1:85" s="27" customFormat="1" ht="21.75" customHeight="1" x14ac:dyDescent="0.35">
      <c r="A489" s="60"/>
      <c r="B489" s="58"/>
      <c r="C489" s="58"/>
      <c r="D489" s="58"/>
      <c r="E489" s="5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CG489" s="29"/>
    </row>
    <row r="490" spans="1:85" s="27" customFormat="1" ht="21.75" customHeight="1" x14ac:dyDescent="0.35">
      <c r="A490" s="60"/>
      <c r="B490" s="58"/>
      <c r="C490" s="58"/>
      <c r="D490" s="58"/>
      <c r="E490" s="5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CG490" s="29"/>
    </row>
    <row r="491" spans="1:85" s="27" customFormat="1" ht="21.75" customHeight="1" x14ac:dyDescent="0.35">
      <c r="A491" s="60"/>
      <c r="B491" s="58"/>
      <c r="C491" s="58"/>
      <c r="D491" s="58"/>
      <c r="E491" s="5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CG491" s="29"/>
    </row>
    <row r="492" spans="1:85" s="27" customFormat="1" ht="21.75" customHeight="1" x14ac:dyDescent="0.35">
      <c r="A492" s="60"/>
      <c r="B492" s="58"/>
      <c r="C492" s="58"/>
      <c r="D492" s="58"/>
      <c r="E492" s="5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CG492" s="29"/>
    </row>
    <row r="493" spans="1:85" s="27" customFormat="1" ht="21.75" customHeight="1" x14ac:dyDescent="0.35">
      <c r="A493" s="60"/>
      <c r="B493" s="58"/>
      <c r="C493" s="58"/>
      <c r="D493" s="58"/>
      <c r="E493" s="5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CG493" s="29"/>
    </row>
    <row r="494" spans="1:85" s="27" customFormat="1" ht="21.75" customHeight="1" x14ac:dyDescent="0.35">
      <c r="A494" s="60"/>
      <c r="B494" s="58"/>
      <c r="C494" s="58"/>
      <c r="D494" s="58"/>
      <c r="E494" s="5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CG494" s="29"/>
    </row>
    <row r="495" spans="1:85" s="27" customFormat="1" ht="21.75" customHeight="1" x14ac:dyDescent="0.35">
      <c r="A495" s="60"/>
      <c r="B495" s="58"/>
      <c r="C495" s="58"/>
      <c r="D495" s="58"/>
      <c r="E495" s="5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CG495" s="29"/>
    </row>
    <row r="496" spans="1:85" s="27" customFormat="1" ht="21.75" customHeight="1" x14ac:dyDescent="0.35">
      <c r="A496" s="60"/>
      <c r="B496" s="58"/>
      <c r="C496" s="58"/>
      <c r="D496" s="58"/>
      <c r="E496" s="5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CG496" s="29"/>
    </row>
    <row r="497" spans="1:85" s="27" customFormat="1" ht="21.75" customHeight="1" x14ac:dyDescent="0.35">
      <c r="A497" s="60"/>
      <c r="B497" s="58"/>
      <c r="C497" s="58"/>
      <c r="D497" s="58"/>
      <c r="E497" s="5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CG497" s="29"/>
    </row>
    <row r="498" spans="1:85" s="27" customFormat="1" ht="21.75" customHeight="1" x14ac:dyDescent="0.35">
      <c r="A498" s="60"/>
      <c r="B498" s="58"/>
      <c r="C498" s="58"/>
      <c r="D498" s="58"/>
      <c r="E498" s="5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CG498" s="29"/>
    </row>
    <row r="499" spans="1:85" s="27" customFormat="1" ht="21.75" customHeight="1" x14ac:dyDescent="0.35">
      <c r="A499" s="60"/>
      <c r="B499" s="58"/>
      <c r="C499" s="58"/>
      <c r="D499" s="58"/>
      <c r="E499" s="5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CG499" s="29"/>
    </row>
    <row r="500" spans="1:85" s="27" customFormat="1" ht="21.75" customHeight="1" x14ac:dyDescent="0.35">
      <c r="A500" s="60"/>
      <c r="B500" s="58"/>
      <c r="C500" s="58"/>
      <c r="D500" s="58"/>
      <c r="E500" s="5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CG500" s="29"/>
    </row>
    <row r="501" spans="1:85" s="27" customFormat="1" ht="21.75" customHeight="1" x14ac:dyDescent="0.35">
      <c r="A501" s="60"/>
      <c r="B501" s="58"/>
      <c r="C501" s="58"/>
      <c r="D501" s="58"/>
      <c r="E501" s="5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CG501" s="29"/>
    </row>
    <row r="502" spans="1:85" s="27" customFormat="1" ht="21.75" customHeight="1" x14ac:dyDescent="0.35">
      <c r="A502" s="60"/>
      <c r="B502" s="58"/>
      <c r="C502" s="58"/>
      <c r="D502" s="58"/>
      <c r="E502" s="5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CG502" s="29"/>
    </row>
    <row r="503" spans="1:85" s="27" customFormat="1" ht="21.75" customHeight="1" x14ac:dyDescent="0.35">
      <c r="A503" s="60"/>
      <c r="B503" s="58"/>
      <c r="C503" s="58"/>
      <c r="D503" s="58"/>
      <c r="E503" s="5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CG503" s="29"/>
    </row>
    <row r="504" spans="1:85" s="27" customFormat="1" ht="21.75" customHeight="1" x14ac:dyDescent="0.35">
      <c r="A504" s="60"/>
      <c r="B504" s="58"/>
      <c r="C504" s="58"/>
      <c r="D504" s="58"/>
      <c r="E504" s="5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CG504" s="29"/>
    </row>
    <row r="505" spans="1:85" s="27" customFormat="1" ht="21.75" customHeight="1" x14ac:dyDescent="0.35">
      <c r="A505" s="60"/>
      <c r="B505" s="58"/>
      <c r="C505" s="58"/>
      <c r="D505" s="58"/>
      <c r="E505" s="5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CG505" s="29"/>
    </row>
    <row r="506" spans="1:85" s="27" customFormat="1" ht="21.75" customHeight="1" x14ac:dyDescent="0.35">
      <c r="A506" s="60"/>
      <c r="B506" s="58"/>
      <c r="C506" s="58"/>
      <c r="D506" s="58"/>
      <c r="E506" s="5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CG506" s="29"/>
    </row>
    <row r="507" spans="1:85" s="27" customFormat="1" ht="21.75" customHeight="1" x14ac:dyDescent="0.35">
      <c r="A507" s="60"/>
      <c r="B507" s="58"/>
      <c r="C507" s="58"/>
      <c r="D507" s="58"/>
      <c r="E507" s="5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CG507" s="29"/>
    </row>
    <row r="508" spans="1:85" s="27" customFormat="1" ht="21.75" customHeight="1" x14ac:dyDescent="0.35">
      <c r="A508" s="60"/>
      <c r="B508" s="58"/>
      <c r="C508" s="58"/>
      <c r="D508" s="58"/>
      <c r="E508" s="5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CG508" s="29"/>
    </row>
    <row r="509" spans="1:85" s="27" customFormat="1" ht="21.75" customHeight="1" x14ac:dyDescent="0.35">
      <c r="A509" s="60"/>
      <c r="B509" s="58"/>
      <c r="C509" s="58"/>
      <c r="D509" s="58"/>
      <c r="E509" s="5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CG509" s="29"/>
    </row>
    <row r="510" spans="1:85" s="27" customFormat="1" ht="21.75" customHeight="1" x14ac:dyDescent="0.35">
      <c r="A510" s="60"/>
      <c r="B510" s="58"/>
      <c r="C510" s="58"/>
      <c r="D510" s="58"/>
      <c r="E510" s="5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CG510" s="29"/>
    </row>
    <row r="511" spans="1:85" s="27" customFormat="1" ht="21.75" customHeight="1" x14ac:dyDescent="0.35">
      <c r="A511" s="60"/>
      <c r="B511" s="58"/>
      <c r="C511" s="58"/>
      <c r="D511" s="58"/>
      <c r="E511" s="5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CG511" s="29"/>
    </row>
    <row r="512" spans="1:85" s="27" customFormat="1" ht="21.75" customHeight="1" x14ac:dyDescent="0.35">
      <c r="A512" s="60"/>
      <c r="B512" s="58"/>
      <c r="C512" s="58"/>
      <c r="D512" s="58"/>
      <c r="E512" s="5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CG512" s="29"/>
    </row>
    <row r="513" spans="1:85" s="27" customFormat="1" ht="21.75" customHeight="1" x14ac:dyDescent="0.35">
      <c r="A513" s="60"/>
      <c r="B513" s="58"/>
      <c r="C513" s="58"/>
      <c r="D513" s="58"/>
      <c r="E513" s="5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CG513" s="29"/>
    </row>
    <row r="514" spans="1:85" s="27" customFormat="1" ht="21.75" customHeight="1" x14ac:dyDescent="0.35">
      <c r="A514" s="60"/>
      <c r="B514" s="58"/>
      <c r="C514" s="58"/>
      <c r="D514" s="58"/>
      <c r="E514" s="5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CG514" s="29"/>
    </row>
    <row r="515" spans="1:85" s="27" customFormat="1" ht="21.75" customHeight="1" x14ac:dyDescent="0.35">
      <c r="A515" s="60"/>
      <c r="B515" s="58"/>
      <c r="C515" s="58"/>
      <c r="D515" s="58"/>
      <c r="E515" s="5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CG515" s="29"/>
    </row>
    <row r="516" spans="1:85" s="27" customFormat="1" ht="21.75" customHeight="1" x14ac:dyDescent="0.35">
      <c r="A516" s="60"/>
      <c r="B516" s="58"/>
      <c r="C516" s="58"/>
      <c r="D516" s="58"/>
      <c r="E516" s="5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CG516" s="29"/>
    </row>
    <row r="517" spans="1:85" s="27" customFormat="1" ht="21.75" customHeight="1" x14ac:dyDescent="0.35">
      <c r="A517" s="60"/>
      <c r="B517" s="58"/>
      <c r="C517" s="58"/>
      <c r="D517" s="58"/>
      <c r="E517" s="5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CG517" s="29"/>
    </row>
    <row r="518" spans="1:85" s="27" customFormat="1" ht="21.75" customHeight="1" x14ac:dyDescent="0.35">
      <c r="A518" s="60"/>
      <c r="B518" s="58"/>
      <c r="C518" s="58"/>
      <c r="D518" s="58"/>
      <c r="E518" s="5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CG518" s="29"/>
    </row>
    <row r="519" spans="1:85" s="27" customFormat="1" ht="21.75" customHeight="1" x14ac:dyDescent="0.35">
      <c r="A519" s="60"/>
      <c r="B519" s="58"/>
      <c r="C519" s="58"/>
      <c r="D519" s="58"/>
      <c r="E519" s="5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CG519" s="29"/>
    </row>
    <row r="520" spans="1:85" s="27" customFormat="1" ht="21.75" customHeight="1" x14ac:dyDescent="0.35">
      <c r="A520" s="60"/>
      <c r="B520" s="58"/>
      <c r="C520" s="58"/>
      <c r="D520" s="58"/>
      <c r="E520" s="5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CG520" s="29"/>
    </row>
    <row r="521" spans="1:85" s="27" customFormat="1" ht="21.75" customHeight="1" x14ac:dyDescent="0.35">
      <c r="A521" s="60"/>
      <c r="B521" s="58"/>
      <c r="C521" s="58"/>
      <c r="D521" s="58"/>
      <c r="E521" s="5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CG521" s="29"/>
    </row>
    <row r="522" spans="1:85" s="27" customFormat="1" ht="21.75" customHeight="1" x14ac:dyDescent="0.35">
      <c r="A522" s="60"/>
      <c r="B522" s="58"/>
      <c r="C522" s="58"/>
      <c r="D522" s="58"/>
      <c r="E522" s="5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CG522" s="29"/>
    </row>
    <row r="523" spans="1:85" s="27" customFormat="1" ht="21.75" customHeight="1" x14ac:dyDescent="0.35">
      <c r="A523" s="60"/>
      <c r="B523" s="58"/>
      <c r="C523" s="58"/>
      <c r="D523" s="58"/>
      <c r="E523" s="5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CG523" s="29"/>
    </row>
    <row r="524" spans="1:85" s="27" customFormat="1" ht="21.75" customHeight="1" x14ac:dyDescent="0.35">
      <c r="A524" s="60"/>
      <c r="B524" s="58"/>
      <c r="C524" s="58"/>
      <c r="D524" s="58"/>
      <c r="E524" s="5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CG524" s="29"/>
    </row>
    <row r="525" spans="1:85" s="27" customFormat="1" ht="21.75" customHeight="1" x14ac:dyDescent="0.35">
      <c r="A525" s="60"/>
      <c r="B525" s="58"/>
      <c r="C525" s="58"/>
      <c r="D525" s="58"/>
      <c r="E525" s="5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CG525" s="29"/>
    </row>
    <row r="526" spans="1:85" s="27" customFormat="1" ht="21.75" customHeight="1" x14ac:dyDescent="0.35">
      <c r="A526" s="60"/>
      <c r="B526" s="58"/>
      <c r="C526" s="58"/>
      <c r="D526" s="58"/>
      <c r="E526" s="5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CG526" s="29"/>
    </row>
    <row r="527" spans="1:85" s="27" customFormat="1" ht="21.75" customHeight="1" x14ac:dyDescent="0.35">
      <c r="A527" s="60"/>
      <c r="B527" s="58"/>
      <c r="C527" s="58"/>
      <c r="D527" s="58"/>
      <c r="E527" s="5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CG527" s="29"/>
    </row>
    <row r="528" spans="1:85" s="27" customFormat="1" ht="21.75" customHeight="1" x14ac:dyDescent="0.35">
      <c r="A528" s="60"/>
      <c r="B528" s="58"/>
      <c r="C528" s="58"/>
      <c r="D528" s="58"/>
      <c r="E528" s="5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CG528" s="29"/>
    </row>
    <row r="529" spans="1:85" s="27" customFormat="1" ht="21.75" customHeight="1" x14ac:dyDescent="0.35">
      <c r="A529" s="60"/>
      <c r="B529" s="58"/>
      <c r="C529" s="58"/>
      <c r="D529" s="58"/>
      <c r="E529" s="5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CG529" s="29"/>
    </row>
    <row r="530" spans="1:85" s="27" customFormat="1" ht="21.75" customHeight="1" x14ac:dyDescent="0.35">
      <c r="A530" s="60"/>
      <c r="B530" s="58"/>
      <c r="C530" s="58"/>
      <c r="D530" s="58"/>
      <c r="E530" s="5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CG530" s="29"/>
    </row>
    <row r="531" spans="1:85" s="27" customFormat="1" ht="21.75" customHeight="1" x14ac:dyDescent="0.35">
      <c r="A531" s="60"/>
      <c r="B531" s="58"/>
      <c r="C531" s="58"/>
      <c r="D531" s="58"/>
      <c r="E531" s="5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CG531" s="29"/>
    </row>
    <row r="532" spans="1:85" s="27" customFormat="1" ht="21.75" customHeight="1" x14ac:dyDescent="0.35">
      <c r="A532" s="60"/>
      <c r="B532" s="58"/>
      <c r="C532" s="58"/>
      <c r="D532" s="58"/>
      <c r="E532" s="5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CG532" s="29"/>
    </row>
    <row r="533" spans="1:85" s="27" customFormat="1" ht="21.75" customHeight="1" x14ac:dyDescent="0.35">
      <c r="A533" s="60"/>
      <c r="B533" s="58"/>
      <c r="C533" s="58"/>
      <c r="D533" s="58"/>
      <c r="E533" s="5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CG533" s="29"/>
    </row>
    <row r="534" spans="1:85" s="27" customFormat="1" ht="21.75" customHeight="1" x14ac:dyDescent="0.35">
      <c r="A534" s="60"/>
      <c r="B534" s="58"/>
      <c r="C534" s="58"/>
      <c r="D534" s="58"/>
      <c r="E534" s="5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CG534" s="29"/>
    </row>
    <row r="535" spans="1:85" s="27" customFormat="1" ht="21.75" customHeight="1" x14ac:dyDescent="0.35">
      <c r="A535" s="60"/>
      <c r="B535" s="58"/>
      <c r="C535" s="58"/>
      <c r="D535" s="58"/>
      <c r="E535" s="5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CG535" s="29"/>
    </row>
    <row r="536" spans="1:85" s="27" customFormat="1" ht="21.75" customHeight="1" x14ac:dyDescent="0.35">
      <c r="A536" s="60"/>
      <c r="B536" s="58"/>
      <c r="C536" s="58"/>
      <c r="D536" s="58"/>
      <c r="E536" s="5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CG536" s="29"/>
    </row>
    <row r="537" spans="1:85" s="27" customFormat="1" ht="21.75" customHeight="1" x14ac:dyDescent="0.35">
      <c r="A537" s="60"/>
      <c r="B537" s="58"/>
      <c r="C537" s="58"/>
      <c r="D537" s="58"/>
      <c r="E537" s="5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CG537" s="29"/>
    </row>
    <row r="538" spans="1:85" s="27" customFormat="1" ht="21.75" customHeight="1" x14ac:dyDescent="0.35">
      <c r="A538" s="60"/>
      <c r="B538" s="58"/>
      <c r="C538" s="58"/>
      <c r="D538" s="58"/>
      <c r="E538" s="5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CG538" s="29"/>
    </row>
    <row r="539" spans="1:85" s="27" customFormat="1" ht="21.75" customHeight="1" x14ac:dyDescent="0.35">
      <c r="A539" s="60"/>
      <c r="B539" s="58"/>
      <c r="C539" s="58"/>
      <c r="D539" s="58"/>
      <c r="E539" s="5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CG539" s="29"/>
    </row>
    <row r="540" spans="1:85" s="27" customFormat="1" ht="21.75" customHeight="1" x14ac:dyDescent="0.35">
      <c r="A540" s="60"/>
      <c r="B540" s="58"/>
      <c r="C540" s="58"/>
      <c r="D540" s="58"/>
      <c r="E540" s="5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CG540" s="29"/>
    </row>
    <row r="541" spans="1:85" s="27" customFormat="1" ht="21.75" customHeight="1" x14ac:dyDescent="0.35">
      <c r="A541" s="60"/>
      <c r="B541" s="58"/>
      <c r="C541" s="58"/>
      <c r="D541" s="58"/>
      <c r="E541" s="5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CG541" s="29"/>
    </row>
    <row r="542" spans="1:85" s="27" customFormat="1" ht="21.75" customHeight="1" x14ac:dyDescent="0.35">
      <c r="A542" s="60"/>
      <c r="B542" s="58"/>
      <c r="C542" s="58"/>
      <c r="D542" s="58"/>
      <c r="E542" s="5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CG542" s="29"/>
    </row>
    <row r="543" spans="1:85" s="27" customFormat="1" ht="21.75" customHeight="1" x14ac:dyDescent="0.35">
      <c r="A543" s="60"/>
      <c r="B543" s="58"/>
      <c r="C543" s="58"/>
      <c r="D543" s="58"/>
      <c r="E543" s="5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CG543" s="29"/>
    </row>
    <row r="544" spans="1:85" s="27" customFormat="1" ht="21.75" customHeight="1" x14ac:dyDescent="0.35">
      <c r="A544" s="60"/>
      <c r="B544" s="58"/>
      <c r="C544" s="58"/>
      <c r="D544" s="58"/>
      <c r="E544" s="5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CG544" s="29"/>
    </row>
    <row r="545" spans="1:85" s="27" customFormat="1" ht="21.75" customHeight="1" x14ac:dyDescent="0.35">
      <c r="A545" s="60"/>
      <c r="B545" s="58"/>
      <c r="C545" s="58"/>
      <c r="D545" s="58"/>
      <c r="E545" s="5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CG545" s="29"/>
    </row>
    <row r="546" spans="1:85" s="27" customFormat="1" ht="21.75" customHeight="1" x14ac:dyDescent="0.35">
      <c r="A546" s="60"/>
      <c r="B546" s="58"/>
      <c r="C546" s="58"/>
      <c r="D546" s="58"/>
      <c r="E546" s="5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CG546" s="29"/>
    </row>
    <row r="547" spans="1:85" s="27" customFormat="1" ht="21.75" customHeight="1" x14ac:dyDescent="0.35">
      <c r="A547" s="60"/>
      <c r="B547" s="58"/>
      <c r="C547" s="58"/>
      <c r="D547" s="58"/>
      <c r="E547" s="5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CG547" s="29"/>
    </row>
    <row r="548" spans="1:85" s="27" customFormat="1" ht="21.75" customHeight="1" x14ac:dyDescent="0.35">
      <c r="A548" s="60"/>
      <c r="B548" s="58"/>
      <c r="C548" s="58"/>
      <c r="D548" s="58"/>
      <c r="E548" s="5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CG548" s="29"/>
    </row>
    <row r="549" spans="1:85" s="27" customFormat="1" ht="21.75" customHeight="1" x14ac:dyDescent="0.35">
      <c r="A549" s="60"/>
      <c r="B549" s="58"/>
      <c r="C549" s="58"/>
      <c r="D549" s="58"/>
      <c r="E549" s="5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CG549" s="29"/>
    </row>
    <row r="550" spans="1:85" s="27" customFormat="1" ht="21.75" customHeight="1" x14ac:dyDescent="0.35">
      <c r="A550" s="60"/>
      <c r="B550" s="58"/>
      <c r="C550" s="58"/>
      <c r="D550" s="58"/>
      <c r="E550" s="5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CG550" s="29"/>
    </row>
    <row r="551" spans="1:85" s="27" customFormat="1" ht="21.75" customHeight="1" x14ac:dyDescent="0.35">
      <c r="A551" s="60"/>
      <c r="B551" s="58"/>
      <c r="C551" s="58"/>
      <c r="D551" s="58"/>
      <c r="E551" s="5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CG551" s="29"/>
    </row>
    <row r="552" spans="1:85" s="27" customFormat="1" ht="21.75" customHeight="1" x14ac:dyDescent="0.35">
      <c r="A552" s="60"/>
      <c r="B552" s="58"/>
      <c r="C552" s="58"/>
      <c r="D552" s="58"/>
      <c r="E552" s="5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CG552" s="29"/>
    </row>
    <row r="553" spans="1:85" s="27" customFormat="1" ht="21.75" customHeight="1" x14ac:dyDescent="0.35">
      <c r="A553" s="60"/>
      <c r="B553" s="58"/>
      <c r="C553" s="58"/>
      <c r="D553" s="58"/>
      <c r="E553" s="5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CG553" s="29"/>
    </row>
    <row r="554" spans="1:85" s="27" customFormat="1" ht="21.75" customHeight="1" x14ac:dyDescent="0.35">
      <c r="A554" s="60"/>
      <c r="B554" s="58"/>
      <c r="C554" s="58"/>
      <c r="D554" s="58"/>
      <c r="E554" s="5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CG554" s="29"/>
    </row>
    <row r="555" spans="1:85" s="27" customFormat="1" ht="21.75" customHeight="1" x14ac:dyDescent="0.35">
      <c r="A555" s="60"/>
      <c r="B555" s="58"/>
      <c r="C555" s="58"/>
      <c r="D555" s="58"/>
      <c r="E555" s="5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CG555" s="29"/>
    </row>
    <row r="556" spans="1:85" s="27" customFormat="1" ht="21.75" customHeight="1" x14ac:dyDescent="0.35">
      <c r="A556" s="60"/>
      <c r="B556" s="58"/>
      <c r="C556" s="58"/>
      <c r="D556" s="58"/>
      <c r="E556" s="5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CG556" s="29"/>
    </row>
    <row r="557" spans="1:85" s="27" customFormat="1" ht="21.75" customHeight="1" x14ac:dyDescent="0.35">
      <c r="A557" s="60"/>
      <c r="B557" s="58"/>
      <c r="C557" s="58"/>
      <c r="D557" s="58"/>
      <c r="E557" s="5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CG557" s="29"/>
    </row>
    <row r="558" spans="1:85" s="27" customFormat="1" ht="21.75" customHeight="1" x14ac:dyDescent="0.35">
      <c r="A558" s="60"/>
      <c r="B558" s="58"/>
      <c r="C558" s="58"/>
      <c r="D558" s="58"/>
      <c r="E558" s="5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CG558" s="29"/>
    </row>
    <row r="559" spans="1:85" s="27" customFormat="1" ht="21.75" customHeight="1" x14ac:dyDescent="0.35">
      <c r="A559" s="60"/>
      <c r="B559" s="58"/>
      <c r="C559" s="58"/>
      <c r="D559" s="58"/>
      <c r="E559" s="5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CG559" s="29"/>
    </row>
    <row r="560" spans="1:85" s="27" customFormat="1" ht="21.75" customHeight="1" x14ac:dyDescent="0.35">
      <c r="A560" s="60"/>
      <c r="B560" s="58"/>
      <c r="C560" s="58"/>
      <c r="D560" s="58"/>
      <c r="E560" s="5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CG560" s="29"/>
    </row>
    <row r="561" spans="1:85" s="27" customFormat="1" ht="21.75" customHeight="1" x14ac:dyDescent="0.35">
      <c r="A561" s="60"/>
      <c r="B561" s="58"/>
      <c r="C561" s="58"/>
      <c r="D561" s="58"/>
      <c r="E561" s="5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CG561" s="29"/>
    </row>
    <row r="562" spans="1:85" s="27" customFormat="1" ht="21.75" customHeight="1" x14ac:dyDescent="0.35">
      <c r="A562" s="60"/>
      <c r="B562" s="58"/>
      <c r="C562" s="58"/>
      <c r="D562" s="58"/>
      <c r="E562" s="5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CG562" s="29"/>
    </row>
    <row r="563" spans="1:85" s="27" customFormat="1" ht="21.75" customHeight="1" x14ac:dyDescent="0.35">
      <c r="A563" s="60"/>
      <c r="B563" s="58"/>
      <c r="C563" s="58"/>
      <c r="D563" s="58"/>
      <c r="E563" s="5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CG563" s="29"/>
    </row>
    <row r="564" spans="1:85" s="27" customFormat="1" ht="21.75" customHeight="1" x14ac:dyDescent="0.35">
      <c r="A564" s="60"/>
      <c r="B564" s="58"/>
      <c r="C564" s="58"/>
      <c r="D564" s="58"/>
      <c r="E564" s="5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CG564" s="29"/>
    </row>
    <row r="565" spans="1:85" s="27" customFormat="1" ht="21.75" customHeight="1" x14ac:dyDescent="0.35">
      <c r="A565" s="60"/>
      <c r="B565" s="58"/>
      <c r="C565" s="58"/>
      <c r="D565" s="58"/>
      <c r="E565" s="5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CG565" s="29"/>
    </row>
    <row r="566" spans="1:85" s="27" customFormat="1" ht="21.75" customHeight="1" x14ac:dyDescent="0.35">
      <c r="A566" s="60"/>
      <c r="B566" s="58"/>
      <c r="C566" s="58"/>
      <c r="D566" s="58"/>
      <c r="E566" s="5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CG566" s="29"/>
    </row>
    <row r="567" spans="1:85" s="27" customFormat="1" ht="21.75" customHeight="1" x14ac:dyDescent="0.35">
      <c r="A567" s="60"/>
      <c r="B567" s="58"/>
      <c r="C567" s="58"/>
      <c r="D567" s="58"/>
      <c r="E567" s="5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CG567" s="29"/>
    </row>
    <row r="568" spans="1:85" s="27" customFormat="1" ht="21.75" customHeight="1" x14ac:dyDescent="0.35">
      <c r="A568" s="60"/>
      <c r="B568" s="58"/>
      <c r="C568" s="58"/>
      <c r="D568" s="58"/>
      <c r="E568" s="5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CG568" s="29"/>
    </row>
    <row r="569" spans="1:85" s="27" customFormat="1" ht="21.75" customHeight="1" x14ac:dyDescent="0.35">
      <c r="A569" s="60"/>
      <c r="B569" s="58"/>
      <c r="C569" s="58"/>
      <c r="D569" s="58"/>
      <c r="E569" s="5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CG569" s="29"/>
    </row>
    <row r="570" spans="1:85" s="27" customFormat="1" ht="21.75" customHeight="1" x14ac:dyDescent="0.35">
      <c r="A570" s="60"/>
      <c r="B570" s="58"/>
      <c r="C570" s="58"/>
      <c r="D570" s="58"/>
      <c r="E570" s="5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CG570" s="29"/>
    </row>
    <row r="571" spans="1:85" s="27" customFormat="1" ht="21.75" customHeight="1" x14ac:dyDescent="0.35">
      <c r="A571" s="60"/>
      <c r="B571" s="58"/>
      <c r="C571" s="58"/>
      <c r="D571" s="58"/>
      <c r="E571" s="5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CG571" s="29"/>
    </row>
    <row r="572" spans="1:85" s="27" customFormat="1" ht="21.75" customHeight="1" x14ac:dyDescent="0.35">
      <c r="A572" s="60"/>
      <c r="B572" s="58"/>
      <c r="C572" s="58"/>
      <c r="D572" s="58"/>
      <c r="E572" s="5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CG572" s="29"/>
    </row>
    <row r="573" spans="1:85" s="27" customFormat="1" ht="21.75" customHeight="1" x14ac:dyDescent="0.35">
      <c r="A573" s="60"/>
      <c r="B573" s="58"/>
      <c r="C573" s="58"/>
      <c r="D573" s="58"/>
      <c r="E573" s="5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CG573" s="29"/>
    </row>
    <row r="574" spans="1:85" s="27" customFormat="1" ht="21.75" customHeight="1" x14ac:dyDescent="0.35">
      <c r="A574" s="60"/>
      <c r="B574" s="58"/>
      <c r="C574" s="58"/>
      <c r="D574" s="58"/>
      <c r="E574" s="5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CG574" s="29"/>
    </row>
    <row r="575" spans="1:85" s="27" customFormat="1" ht="21.75" customHeight="1" x14ac:dyDescent="0.35">
      <c r="A575" s="60"/>
      <c r="B575" s="58"/>
      <c r="C575" s="58"/>
      <c r="D575" s="58"/>
      <c r="E575" s="5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CG575" s="29"/>
    </row>
    <row r="576" spans="1:85" s="27" customFormat="1" ht="21.75" customHeight="1" x14ac:dyDescent="0.35">
      <c r="A576" s="60"/>
      <c r="B576" s="58"/>
      <c r="C576" s="58"/>
      <c r="D576" s="58"/>
      <c r="E576" s="5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CG576" s="29"/>
    </row>
    <row r="577" spans="1:85" s="27" customFormat="1" ht="21.75" customHeight="1" x14ac:dyDescent="0.35">
      <c r="A577" s="60"/>
      <c r="B577" s="58"/>
      <c r="C577" s="58"/>
      <c r="D577" s="58"/>
      <c r="E577" s="5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CG577" s="29"/>
    </row>
    <row r="578" spans="1:85" s="27" customFormat="1" ht="21.75" customHeight="1" x14ac:dyDescent="0.35">
      <c r="A578" s="60"/>
      <c r="B578" s="58"/>
      <c r="C578" s="58"/>
      <c r="D578" s="58"/>
      <c r="E578" s="5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CG578" s="29"/>
    </row>
    <row r="579" spans="1:85" s="27" customFormat="1" ht="21.75" customHeight="1" x14ac:dyDescent="0.35">
      <c r="A579" s="60"/>
      <c r="B579" s="58"/>
      <c r="C579" s="58"/>
      <c r="D579" s="58"/>
      <c r="E579" s="5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CG579" s="29"/>
    </row>
    <row r="580" spans="1:85" s="27" customFormat="1" ht="21.75" customHeight="1" x14ac:dyDescent="0.35">
      <c r="A580" s="60"/>
      <c r="B580" s="58"/>
      <c r="C580" s="58"/>
      <c r="D580" s="58"/>
      <c r="E580" s="5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CG580" s="29"/>
    </row>
    <row r="581" spans="1:85" s="27" customFormat="1" ht="21.75" customHeight="1" x14ac:dyDescent="0.35">
      <c r="A581" s="60"/>
      <c r="B581" s="58"/>
      <c r="C581" s="58"/>
      <c r="D581" s="58"/>
      <c r="E581" s="5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CG581" s="29"/>
    </row>
    <row r="582" spans="1:85" s="27" customFormat="1" ht="21.75" customHeight="1" x14ac:dyDescent="0.35">
      <c r="A582" s="60"/>
      <c r="B582" s="58"/>
      <c r="C582" s="58"/>
      <c r="D582" s="58"/>
      <c r="E582" s="5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CG582" s="29"/>
    </row>
    <row r="583" spans="1:85" s="27" customFormat="1" ht="21.75" customHeight="1" x14ac:dyDescent="0.35">
      <c r="A583" s="60"/>
      <c r="B583" s="58"/>
      <c r="C583" s="58"/>
      <c r="D583" s="58"/>
      <c r="E583" s="5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CG583" s="29"/>
    </row>
    <row r="584" spans="1:85" s="27" customFormat="1" ht="21.75" customHeight="1" x14ac:dyDescent="0.35">
      <c r="A584" s="60"/>
      <c r="B584" s="58"/>
      <c r="C584" s="58"/>
      <c r="D584" s="58"/>
      <c r="E584" s="5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CG584" s="29"/>
    </row>
    <row r="585" spans="1:85" s="27" customFormat="1" ht="21.75" customHeight="1" x14ac:dyDescent="0.35">
      <c r="A585" s="60"/>
      <c r="B585" s="58"/>
      <c r="C585" s="58"/>
      <c r="D585" s="58"/>
      <c r="E585" s="5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CG585" s="29"/>
    </row>
    <row r="586" spans="1:85" s="27" customFormat="1" ht="21.75" customHeight="1" x14ac:dyDescent="0.35">
      <c r="A586" s="60"/>
      <c r="B586" s="58"/>
      <c r="C586" s="58"/>
      <c r="D586" s="58"/>
      <c r="E586" s="5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CG586" s="29"/>
    </row>
    <row r="587" spans="1:85" s="27" customFormat="1" ht="21.75" customHeight="1" x14ac:dyDescent="0.35">
      <c r="A587" s="60"/>
      <c r="B587" s="58"/>
      <c r="C587" s="58"/>
      <c r="D587" s="58"/>
      <c r="E587" s="5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CG587" s="29"/>
    </row>
    <row r="588" spans="1:85" s="27" customFormat="1" ht="21.75" customHeight="1" x14ac:dyDescent="0.35">
      <c r="A588" s="60"/>
      <c r="B588" s="58"/>
      <c r="C588" s="58"/>
      <c r="D588" s="58"/>
      <c r="E588" s="5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CG588" s="29"/>
    </row>
    <row r="589" spans="1:85" s="27" customFormat="1" ht="21.75" customHeight="1" x14ac:dyDescent="0.35">
      <c r="A589" s="60"/>
      <c r="B589" s="58"/>
      <c r="C589" s="58"/>
      <c r="D589" s="58"/>
      <c r="E589" s="5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CG589" s="29"/>
    </row>
    <row r="590" spans="1:85" s="27" customFormat="1" ht="21.75" customHeight="1" x14ac:dyDescent="0.35">
      <c r="A590" s="60"/>
      <c r="B590" s="58"/>
      <c r="C590" s="58"/>
      <c r="D590" s="58"/>
      <c r="E590" s="5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CG590" s="29"/>
    </row>
    <row r="591" spans="1:85" s="27" customFormat="1" ht="21.75" customHeight="1" x14ac:dyDescent="0.35">
      <c r="A591" s="60"/>
      <c r="B591" s="58"/>
      <c r="C591" s="58"/>
      <c r="D591" s="58"/>
      <c r="E591" s="5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CG591" s="29"/>
    </row>
    <row r="592" spans="1:85" s="27" customFormat="1" ht="21.75" customHeight="1" x14ac:dyDescent="0.35">
      <c r="A592" s="60"/>
      <c r="B592" s="58"/>
      <c r="C592" s="58"/>
      <c r="D592" s="58"/>
      <c r="E592" s="5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CG592" s="29"/>
    </row>
    <row r="593" spans="1:85" s="27" customFormat="1" ht="21.75" customHeight="1" x14ac:dyDescent="0.35">
      <c r="A593" s="60"/>
      <c r="B593" s="58"/>
      <c r="C593" s="58"/>
      <c r="D593" s="58"/>
      <c r="E593" s="5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CG593" s="29"/>
    </row>
    <row r="594" spans="1:85" s="27" customFormat="1" ht="21.75" customHeight="1" x14ac:dyDescent="0.35">
      <c r="A594" s="60"/>
      <c r="B594" s="58"/>
      <c r="C594" s="58"/>
      <c r="D594" s="58"/>
      <c r="E594" s="5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CG594" s="29"/>
    </row>
    <row r="595" spans="1:85" s="27" customFormat="1" ht="21.75" customHeight="1" x14ac:dyDescent="0.35">
      <c r="A595" s="60"/>
      <c r="B595" s="58"/>
      <c r="C595" s="58"/>
      <c r="D595" s="58"/>
      <c r="E595" s="5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CG595" s="29"/>
    </row>
    <row r="596" spans="1:85" s="27" customFormat="1" ht="21.75" customHeight="1" x14ac:dyDescent="0.35">
      <c r="A596" s="60"/>
      <c r="B596" s="58"/>
      <c r="C596" s="58"/>
      <c r="D596" s="58"/>
      <c r="E596" s="5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CG596" s="29"/>
    </row>
    <row r="597" spans="1:85" s="27" customFormat="1" ht="21.75" customHeight="1" x14ac:dyDescent="0.35">
      <c r="A597" s="60"/>
      <c r="B597" s="58"/>
      <c r="C597" s="58"/>
      <c r="D597" s="58"/>
      <c r="E597" s="5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CG597" s="29"/>
    </row>
    <row r="598" spans="1:85" s="27" customFormat="1" ht="21.75" customHeight="1" x14ac:dyDescent="0.35">
      <c r="A598" s="60"/>
      <c r="B598" s="58"/>
      <c r="C598" s="58"/>
      <c r="D598" s="58"/>
      <c r="E598" s="5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CG598" s="29"/>
    </row>
    <row r="599" spans="1:85" s="27" customFormat="1" ht="21.75" customHeight="1" x14ac:dyDescent="0.35">
      <c r="A599" s="60"/>
      <c r="B599" s="58"/>
      <c r="C599" s="58"/>
      <c r="D599" s="58"/>
      <c r="E599" s="5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CG599" s="29"/>
    </row>
    <row r="600" spans="1:85" s="27" customFormat="1" ht="21.75" customHeight="1" x14ac:dyDescent="0.35">
      <c r="A600" s="60"/>
      <c r="B600" s="58"/>
      <c r="C600" s="58"/>
      <c r="D600" s="58"/>
      <c r="E600" s="5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CG600" s="29"/>
    </row>
    <row r="601" spans="1:85" s="27" customFormat="1" ht="21.75" customHeight="1" x14ac:dyDescent="0.35">
      <c r="A601" s="60"/>
      <c r="B601" s="58"/>
      <c r="C601" s="58"/>
      <c r="D601" s="58"/>
      <c r="E601" s="5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CG601" s="29"/>
    </row>
    <row r="602" spans="1:85" s="27" customFormat="1" ht="21.75" customHeight="1" x14ac:dyDescent="0.35">
      <c r="A602" s="60"/>
      <c r="B602" s="58"/>
      <c r="C602" s="58"/>
      <c r="D602" s="58"/>
      <c r="E602" s="5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CG602" s="29"/>
    </row>
    <row r="603" spans="1:85" s="27" customFormat="1" ht="21.75" customHeight="1" x14ac:dyDescent="0.35">
      <c r="A603" s="60"/>
      <c r="B603" s="58"/>
      <c r="C603" s="58"/>
      <c r="D603" s="58"/>
      <c r="E603" s="5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CG603" s="29"/>
    </row>
    <row r="604" spans="1:85" s="27" customFormat="1" ht="21.75" customHeight="1" x14ac:dyDescent="0.35">
      <c r="A604" s="60"/>
      <c r="B604" s="58"/>
      <c r="C604" s="58"/>
      <c r="D604" s="58"/>
      <c r="E604" s="5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CG604" s="29"/>
    </row>
    <row r="605" spans="1:85" s="27" customFormat="1" ht="21.75" customHeight="1" x14ac:dyDescent="0.35">
      <c r="A605" s="60"/>
      <c r="B605" s="58"/>
      <c r="C605" s="58"/>
      <c r="D605" s="58"/>
      <c r="E605" s="5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CG605" s="29"/>
    </row>
    <row r="606" spans="1:85" s="27" customFormat="1" ht="21.75" customHeight="1" x14ac:dyDescent="0.35">
      <c r="A606" s="60"/>
      <c r="B606" s="58"/>
      <c r="C606" s="58"/>
      <c r="D606" s="58"/>
      <c r="E606" s="5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CG606" s="29"/>
    </row>
    <row r="607" spans="1:85" s="27" customFormat="1" ht="21.75" customHeight="1" x14ac:dyDescent="0.35">
      <c r="A607" s="60"/>
      <c r="B607" s="58"/>
      <c r="C607" s="58"/>
      <c r="D607" s="58"/>
      <c r="E607" s="5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CG607" s="29"/>
    </row>
    <row r="608" spans="1:85" s="27" customFormat="1" ht="21.75" customHeight="1" x14ac:dyDescent="0.35">
      <c r="A608" s="60"/>
      <c r="B608" s="58"/>
      <c r="C608" s="58"/>
      <c r="D608" s="58"/>
      <c r="E608" s="5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CG608" s="29"/>
    </row>
    <row r="609" spans="1:85" s="27" customFormat="1" ht="21.75" customHeight="1" x14ac:dyDescent="0.35">
      <c r="A609" s="60"/>
      <c r="B609" s="58"/>
      <c r="C609" s="58"/>
      <c r="D609" s="58"/>
      <c r="E609" s="5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CG609" s="29"/>
    </row>
    <row r="610" spans="1:85" s="27" customFormat="1" ht="21.75" customHeight="1" x14ac:dyDescent="0.35">
      <c r="A610" s="60"/>
      <c r="B610" s="58"/>
      <c r="C610" s="58"/>
      <c r="D610" s="58"/>
      <c r="E610" s="5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CG610" s="29"/>
    </row>
    <row r="611" spans="1:85" s="27" customFormat="1" ht="21.75" customHeight="1" x14ac:dyDescent="0.35">
      <c r="A611" s="60"/>
      <c r="B611" s="58"/>
      <c r="C611" s="58"/>
      <c r="D611" s="58"/>
      <c r="E611" s="5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CG611" s="29"/>
    </row>
    <row r="612" spans="1:85" s="27" customFormat="1" ht="21.75" customHeight="1" x14ac:dyDescent="0.35">
      <c r="A612" s="60"/>
      <c r="B612" s="58"/>
      <c r="C612" s="58"/>
      <c r="D612" s="58"/>
      <c r="E612" s="5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CG612" s="29"/>
    </row>
    <row r="613" spans="1:85" s="27" customFormat="1" ht="21.75" customHeight="1" x14ac:dyDescent="0.35">
      <c r="A613" s="60"/>
      <c r="B613" s="58"/>
      <c r="C613" s="58"/>
      <c r="D613" s="58"/>
      <c r="E613" s="5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CG613" s="29"/>
    </row>
    <row r="614" spans="1:85" s="27" customFormat="1" ht="21.75" customHeight="1" x14ac:dyDescent="0.35">
      <c r="A614" s="60"/>
      <c r="B614" s="58"/>
      <c r="C614" s="58"/>
      <c r="D614" s="58"/>
      <c r="E614" s="5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CG614" s="29"/>
    </row>
    <row r="615" spans="1:85" s="27" customFormat="1" ht="21.75" customHeight="1" x14ac:dyDescent="0.35">
      <c r="A615" s="60"/>
      <c r="B615" s="58"/>
      <c r="C615" s="58"/>
      <c r="D615" s="58"/>
      <c r="E615" s="5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CG615" s="29"/>
    </row>
    <row r="616" spans="1:85" s="27" customFormat="1" ht="21.75" customHeight="1" x14ac:dyDescent="0.35">
      <c r="A616" s="60"/>
      <c r="B616" s="58"/>
      <c r="C616" s="58"/>
      <c r="D616" s="58"/>
      <c r="E616" s="5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CG616" s="29"/>
    </row>
    <row r="617" spans="1:85" s="27" customFormat="1" ht="21.75" customHeight="1" x14ac:dyDescent="0.35">
      <c r="A617" s="60"/>
      <c r="B617" s="58"/>
      <c r="C617" s="58"/>
      <c r="D617" s="58"/>
      <c r="E617" s="5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CG617" s="29"/>
    </row>
    <row r="618" spans="1:85" s="27" customFormat="1" ht="21.75" customHeight="1" x14ac:dyDescent="0.35">
      <c r="A618" s="60"/>
      <c r="B618" s="58"/>
      <c r="C618" s="58"/>
      <c r="D618" s="58"/>
      <c r="E618" s="5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CG618" s="29"/>
    </row>
    <row r="619" spans="1:85" s="27" customFormat="1" ht="21.75" customHeight="1" x14ac:dyDescent="0.35">
      <c r="A619" s="60"/>
      <c r="B619" s="58"/>
      <c r="C619" s="58"/>
      <c r="D619" s="58"/>
      <c r="E619" s="5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CG619" s="29"/>
    </row>
    <row r="620" spans="1:85" s="27" customFormat="1" ht="21.75" customHeight="1" x14ac:dyDescent="0.35">
      <c r="A620" s="60"/>
      <c r="B620" s="58"/>
      <c r="C620" s="58"/>
      <c r="D620" s="58"/>
      <c r="E620" s="5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CG620" s="29"/>
    </row>
    <row r="621" spans="1:85" ht="21.75" customHeight="1" x14ac:dyDescent="0.35"/>
    <row r="622" spans="1:85" ht="21.75" customHeight="1" x14ac:dyDescent="0.35"/>
    <row r="623" spans="1:85" ht="21.75" customHeight="1" x14ac:dyDescent="0.35"/>
    <row r="624" spans="1:85" ht="21.75" customHeight="1" x14ac:dyDescent="0.35"/>
    <row r="625" ht="21.75" customHeight="1" x14ac:dyDescent="0.35"/>
    <row r="626" ht="21.75" customHeight="1" x14ac:dyDescent="0.35"/>
    <row r="627" ht="21.75" customHeight="1" x14ac:dyDescent="0.35"/>
    <row r="628" ht="21.75" customHeight="1" x14ac:dyDescent="0.35"/>
    <row r="629" ht="21.75" customHeight="1" x14ac:dyDescent="0.35"/>
    <row r="630" ht="21.75" customHeight="1" x14ac:dyDescent="0.35"/>
  </sheetData>
  <mergeCells count="3">
    <mergeCell ref="A3:B3"/>
    <mergeCell ref="A30:B30"/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1"/>
  <sheetViews>
    <sheetView zoomScale="80" zoomScaleNormal="80" workbookViewId="0">
      <selection activeCell="C21" sqref="C21"/>
    </sheetView>
  </sheetViews>
  <sheetFormatPr defaultColWidth="11.453125" defaultRowHeight="14.5" x14ac:dyDescent="0.35"/>
  <cols>
    <col min="1" max="1" width="11.453125" style="9"/>
    <col min="2" max="2" width="33.81640625" customWidth="1"/>
    <col min="3" max="3" width="11.453125" style="324"/>
    <col min="4" max="4" width="19" customWidth="1"/>
    <col min="5" max="5" width="25.453125" customWidth="1"/>
    <col min="6" max="12" width="12.54296875" customWidth="1"/>
    <col min="13" max="18" width="11.453125" style="9"/>
  </cols>
  <sheetData>
    <row r="1" spans="1:16" s="9" customFormat="1" ht="20.5" x14ac:dyDescent="0.75">
      <c r="A1" s="17"/>
      <c r="C1" s="320"/>
    </row>
    <row r="2" spans="1:16" s="9" customFormat="1" ht="16.5" customHeight="1" x14ac:dyDescent="0.55000000000000004">
      <c r="B2" s="353" t="s">
        <v>216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6" s="9" customFormat="1" ht="18.75" customHeight="1" x14ac:dyDescent="0.55000000000000004">
      <c r="B3" s="18">
        <v>2021</v>
      </c>
      <c r="C3" s="320"/>
    </row>
    <row r="4" spans="1:16" s="9" customFormat="1" ht="28.9" x14ac:dyDescent="0.55000000000000004">
      <c r="B4" s="92" t="s">
        <v>44</v>
      </c>
      <c r="C4" s="321" t="s">
        <v>203</v>
      </c>
      <c r="D4" s="93" t="s">
        <v>54</v>
      </c>
      <c r="E4" s="93" t="s">
        <v>51</v>
      </c>
      <c r="F4" s="304" t="s">
        <v>53</v>
      </c>
      <c r="G4" s="304" t="s">
        <v>46</v>
      </c>
      <c r="H4" s="304" t="s">
        <v>45</v>
      </c>
      <c r="I4" s="305" t="s">
        <v>47</v>
      </c>
      <c r="J4" s="305" t="s">
        <v>48</v>
      </c>
      <c r="K4" s="305" t="s">
        <v>50</v>
      </c>
      <c r="L4" s="306" t="s">
        <v>49</v>
      </c>
    </row>
    <row r="5" spans="1:16" s="10" customFormat="1" ht="20.25" customHeight="1" x14ac:dyDescent="0.25">
      <c r="B5" s="21" t="s">
        <v>202</v>
      </c>
      <c r="C5" s="322">
        <v>0</v>
      </c>
      <c r="D5" s="19" t="s">
        <v>71</v>
      </c>
      <c r="E5" s="19" t="s">
        <v>74</v>
      </c>
      <c r="F5" s="297">
        <f>85000</f>
        <v>85000</v>
      </c>
      <c r="G5" s="298">
        <f>F5*0.0135</f>
        <v>1147.5</v>
      </c>
      <c r="H5" s="298">
        <f>F5*0.45</f>
        <v>38250</v>
      </c>
      <c r="I5" s="298">
        <f>F5*0.02</f>
        <v>1700</v>
      </c>
      <c r="J5" s="298">
        <f>F5*0.03</f>
        <v>2550</v>
      </c>
      <c r="K5" s="298">
        <v>2000</v>
      </c>
      <c r="L5" s="299">
        <f>(F5+G5+H5+I5+J5+K5)*C5</f>
        <v>0</v>
      </c>
      <c r="M5" s="298"/>
      <c r="N5" s="298"/>
      <c r="O5" s="298"/>
      <c r="P5" s="298"/>
    </row>
    <row r="6" spans="1:16" s="10" customFormat="1" ht="20.25" customHeight="1" x14ac:dyDescent="0.25">
      <c r="B6" s="21" t="s">
        <v>237</v>
      </c>
      <c r="C6" s="322">
        <v>0</v>
      </c>
      <c r="D6" s="19"/>
      <c r="E6" s="19" t="s">
        <v>233</v>
      </c>
      <c r="F6" s="297">
        <f>85000</f>
        <v>85000</v>
      </c>
      <c r="G6" s="318">
        <f>F6*0.0135</f>
        <v>1147.5</v>
      </c>
      <c r="H6" s="318">
        <f>F6*0.45</f>
        <v>38250</v>
      </c>
      <c r="I6" s="318">
        <f>F6*0.02</f>
        <v>1700</v>
      </c>
      <c r="J6" s="318">
        <f>F6*0.03</f>
        <v>2550</v>
      </c>
      <c r="K6" s="318">
        <v>2000</v>
      </c>
      <c r="L6" s="319">
        <f>(F6+G6+H6+I6+J6+K6)*C6</f>
        <v>0</v>
      </c>
      <c r="M6" s="298"/>
      <c r="N6" s="298"/>
      <c r="O6" s="298"/>
      <c r="P6" s="298"/>
    </row>
    <row r="7" spans="1:16" s="10" customFormat="1" ht="20.25" customHeight="1" x14ac:dyDescent="0.25">
      <c r="B7" s="21" t="s">
        <v>234</v>
      </c>
      <c r="C7" s="322">
        <v>0</v>
      </c>
      <c r="D7" s="19"/>
      <c r="E7" s="19" t="s">
        <v>233</v>
      </c>
      <c r="F7" s="297">
        <f>85000</f>
        <v>85000</v>
      </c>
      <c r="G7" s="318">
        <f>F7*0.0135</f>
        <v>1147.5</v>
      </c>
      <c r="H7" s="318">
        <f>F7*0.45</f>
        <v>38250</v>
      </c>
      <c r="I7" s="318">
        <f>F7*0.02</f>
        <v>1700</v>
      </c>
      <c r="J7" s="318">
        <f>F7*0.03</f>
        <v>2550</v>
      </c>
      <c r="K7" s="318">
        <v>2000</v>
      </c>
      <c r="L7" s="319">
        <f>(F7+G7+H7+I7+J7+K7)*C7</f>
        <v>0</v>
      </c>
      <c r="M7" s="298"/>
      <c r="N7" s="298"/>
      <c r="O7" s="298"/>
      <c r="P7" s="298"/>
    </row>
    <row r="8" spans="1:16" s="10" customFormat="1" ht="18.75" customHeight="1" x14ac:dyDescent="0.25">
      <c r="B8" s="21" t="s">
        <v>205</v>
      </c>
      <c r="C8" s="322">
        <v>0</v>
      </c>
      <c r="D8" s="19"/>
      <c r="E8" s="19" t="s">
        <v>206</v>
      </c>
      <c r="F8" s="297">
        <v>45000</v>
      </c>
      <c r="G8" s="298">
        <f>F8*0.0135</f>
        <v>607.5</v>
      </c>
      <c r="H8" s="298">
        <f>F8*0.45</f>
        <v>20250</v>
      </c>
      <c r="I8" s="298">
        <f>F8*0.02</f>
        <v>900</v>
      </c>
      <c r="J8" s="298">
        <f>F8*0.03</f>
        <v>1350</v>
      </c>
      <c r="K8" s="298">
        <v>2000</v>
      </c>
      <c r="L8" s="299">
        <f>(F8+G8+H8+I8+J8+K8)*C8</f>
        <v>0</v>
      </c>
      <c r="M8" s="298"/>
      <c r="N8" s="298"/>
      <c r="O8" s="298"/>
      <c r="P8" s="298"/>
    </row>
    <row r="9" spans="1:16" s="10" customFormat="1" ht="21.75" customHeight="1" x14ac:dyDescent="0.55000000000000004">
      <c r="B9" s="21"/>
      <c r="C9" s="322">
        <v>0</v>
      </c>
      <c r="D9" s="19" t="s">
        <v>61</v>
      </c>
      <c r="E9" s="19" t="s">
        <v>66</v>
      </c>
      <c r="F9" s="297">
        <f>35000</f>
        <v>35000</v>
      </c>
      <c r="G9" s="298">
        <f t="shared" ref="G9" si="0">F9*0.0135</f>
        <v>472.5</v>
      </c>
      <c r="H9" s="298">
        <f t="shared" ref="H9" si="1">F9*0.45</f>
        <v>15750</v>
      </c>
      <c r="I9" s="298">
        <f t="shared" ref="I9" si="2">F9*0.02</f>
        <v>700</v>
      </c>
      <c r="J9" s="298">
        <f t="shared" ref="J9" si="3">F9*0.03</f>
        <v>1050</v>
      </c>
      <c r="K9" s="298">
        <v>750</v>
      </c>
      <c r="L9" s="299">
        <f t="shared" ref="L9" si="4">(F9+G9+H9+I9+J9+K9)*C9</f>
        <v>0</v>
      </c>
      <c r="M9" s="298"/>
      <c r="N9" s="298"/>
      <c r="O9" s="298"/>
      <c r="P9" s="298"/>
    </row>
    <row r="10" spans="1:16" s="10" customFormat="1" ht="17.25" customHeight="1" x14ac:dyDescent="0.25">
      <c r="B10" s="21" t="s">
        <v>80</v>
      </c>
      <c r="C10" s="322">
        <v>0</v>
      </c>
      <c r="D10" s="19" t="s">
        <v>58</v>
      </c>
      <c r="E10" s="19" t="s">
        <v>59</v>
      </c>
      <c r="F10" s="297">
        <f>80000</f>
        <v>80000</v>
      </c>
      <c r="G10" s="298">
        <f t="shared" ref="G10:G12" si="5">F10*0.0135</f>
        <v>1080</v>
      </c>
      <c r="H10" s="298">
        <f t="shared" ref="H10:H12" si="6">F10*0.45</f>
        <v>36000</v>
      </c>
      <c r="I10" s="298">
        <f t="shared" ref="I10:I12" si="7">F10*0.02</f>
        <v>1600</v>
      </c>
      <c r="J10" s="298">
        <f t="shared" ref="J10:J12" si="8">F10*0.03</f>
        <v>2400</v>
      </c>
      <c r="K10" s="298">
        <v>2000</v>
      </c>
      <c r="L10" s="299">
        <f t="shared" ref="L10:L12" si="9">(F10+G10+H10+I10+J10+K10)*C10</f>
        <v>0</v>
      </c>
      <c r="M10" s="298"/>
      <c r="N10" s="298"/>
      <c r="O10" s="298"/>
      <c r="P10" s="298"/>
    </row>
    <row r="11" spans="1:16" s="10" customFormat="1" ht="17.25" customHeight="1" x14ac:dyDescent="0.25">
      <c r="B11" s="21" t="s">
        <v>235</v>
      </c>
      <c r="C11" s="322">
        <v>0</v>
      </c>
      <c r="D11" s="19"/>
      <c r="E11" s="19" t="s">
        <v>236</v>
      </c>
      <c r="F11" s="297">
        <f>80000</f>
        <v>80000</v>
      </c>
      <c r="G11" s="298">
        <f t="shared" ref="G11" si="10">F11*0.0135</f>
        <v>1080</v>
      </c>
      <c r="H11" s="298">
        <f t="shared" ref="H11" si="11">F11*0.45</f>
        <v>36000</v>
      </c>
      <c r="I11" s="298">
        <f t="shared" ref="I11" si="12">F11*0.02</f>
        <v>1600</v>
      </c>
      <c r="J11" s="298">
        <f t="shared" ref="J11" si="13">F11*0.03</f>
        <v>2400</v>
      </c>
      <c r="K11" s="298">
        <v>2000</v>
      </c>
      <c r="L11" s="299">
        <f t="shared" ref="L11" si="14">(F11+G11+H11+I11+J11+K11)*C11</f>
        <v>0</v>
      </c>
      <c r="M11" s="298"/>
      <c r="N11" s="298"/>
      <c r="O11" s="298"/>
      <c r="P11" s="298"/>
    </row>
    <row r="12" spans="1:16" s="10" customFormat="1" ht="22.5" customHeight="1" x14ac:dyDescent="0.25">
      <c r="B12" s="21" t="s">
        <v>81</v>
      </c>
      <c r="C12" s="322">
        <v>0</v>
      </c>
      <c r="D12" s="19" t="s">
        <v>72</v>
      </c>
      <c r="E12" s="19" t="s">
        <v>73</v>
      </c>
      <c r="F12" s="297">
        <v>85000</v>
      </c>
      <c r="G12" s="298">
        <f t="shared" si="5"/>
        <v>1147.5</v>
      </c>
      <c r="H12" s="298">
        <f t="shared" si="6"/>
        <v>38250</v>
      </c>
      <c r="I12" s="298">
        <f t="shared" si="7"/>
        <v>1700</v>
      </c>
      <c r="J12" s="298">
        <f t="shared" si="8"/>
        <v>2550</v>
      </c>
      <c r="K12" s="298">
        <v>2000</v>
      </c>
      <c r="L12" s="299">
        <f t="shared" si="9"/>
        <v>0</v>
      </c>
      <c r="M12" s="298"/>
      <c r="N12" s="298"/>
      <c r="O12" s="298"/>
      <c r="P12" s="298"/>
    </row>
    <row r="13" spans="1:16" s="9" customFormat="1" x14ac:dyDescent="0.35">
      <c r="B13" s="355" t="s">
        <v>1</v>
      </c>
      <c r="C13" s="356">
        <f>SUM(C5:C12)</f>
        <v>0</v>
      </c>
      <c r="D13" s="357"/>
      <c r="E13" s="357"/>
      <c r="F13" s="358">
        <f>F5*C5+C8*F8+F9*C9+C10*F10+C12*F12</f>
        <v>0</v>
      </c>
      <c r="G13" s="358">
        <f>G5*C5+C8*G8+G9*C9+C10*G10+G12*C12</f>
        <v>0</v>
      </c>
      <c r="H13" s="358">
        <f>H5*C5+C8*H8+H9*C9+C10*H10+H12*C12</f>
        <v>0</v>
      </c>
      <c r="I13" s="358">
        <f>I5*C5+C8*I8+I9*C9+C10*I10+I12*C12</f>
        <v>0</v>
      </c>
      <c r="J13" s="358">
        <f>J5*C5+C8*J8+J9*C9+C10*J10+J12*C12</f>
        <v>0</v>
      </c>
      <c r="K13" s="358">
        <f>K5*C5+C8*K8+K9*C9+C10*K10+K12*C12</f>
        <v>0</v>
      </c>
      <c r="L13" s="359">
        <f>SUM(L5:L12)</f>
        <v>0</v>
      </c>
      <c r="M13" s="300"/>
      <c r="N13" s="300"/>
      <c r="O13" s="300"/>
      <c r="P13" s="300"/>
    </row>
    <row r="14" spans="1:16" s="9" customFormat="1" ht="23.25" customHeight="1" x14ac:dyDescent="0.55000000000000004">
      <c r="B14" s="18">
        <v>2022</v>
      </c>
      <c r="C14" s="32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</row>
    <row r="15" spans="1:16" ht="28.9" x14ac:dyDescent="0.55000000000000004">
      <c r="B15" s="92" t="s">
        <v>44</v>
      </c>
      <c r="C15" s="321" t="s">
        <v>204</v>
      </c>
      <c r="D15" s="93" t="s">
        <v>54</v>
      </c>
      <c r="E15" s="93" t="s">
        <v>51</v>
      </c>
      <c r="F15" s="304" t="s">
        <v>53</v>
      </c>
      <c r="G15" s="304" t="s">
        <v>46</v>
      </c>
      <c r="H15" s="304" t="s">
        <v>45</v>
      </c>
      <c r="I15" s="305" t="s">
        <v>47</v>
      </c>
      <c r="J15" s="305" t="s">
        <v>48</v>
      </c>
      <c r="K15" s="305" t="s">
        <v>50</v>
      </c>
      <c r="L15" s="306" t="s">
        <v>49</v>
      </c>
      <c r="M15" s="300"/>
      <c r="N15" s="300"/>
      <c r="O15" s="300"/>
      <c r="P15" s="300"/>
    </row>
    <row r="16" spans="1:16" s="10" customFormat="1" ht="19.5" customHeight="1" x14ac:dyDescent="0.35">
      <c r="B16" s="21" t="s">
        <v>202</v>
      </c>
      <c r="C16" s="322">
        <v>1</v>
      </c>
      <c r="D16" s="19" t="s">
        <v>71</v>
      </c>
      <c r="E16" s="19" t="s">
        <v>74</v>
      </c>
      <c r="F16" s="297">
        <f>F5*1.03</f>
        <v>87550</v>
      </c>
      <c r="G16" s="298">
        <f>F16*0.0135</f>
        <v>1181.925</v>
      </c>
      <c r="H16" s="298">
        <f>F16*0.45</f>
        <v>39397.5</v>
      </c>
      <c r="I16" s="298">
        <f>F16*0.02</f>
        <v>1751</v>
      </c>
      <c r="J16" s="298">
        <f>F16*0.03</f>
        <v>2626.5</v>
      </c>
      <c r="K16" s="298">
        <v>2000</v>
      </c>
      <c r="L16" s="299">
        <f>(F16+G16+H16+I16+J16+K16)*C16</f>
        <v>134506.92499999999</v>
      </c>
      <c r="M16" s="298"/>
      <c r="N16" s="298"/>
      <c r="O16" s="298"/>
      <c r="P16" s="298"/>
    </row>
    <row r="17" spans="2:16" s="10" customFormat="1" ht="20.25" customHeight="1" x14ac:dyDescent="0.35">
      <c r="B17" s="21" t="s">
        <v>237</v>
      </c>
      <c r="C17" s="322">
        <v>1</v>
      </c>
      <c r="D17" s="19"/>
      <c r="E17" s="19" t="s">
        <v>233</v>
      </c>
      <c r="F17" s="297">
        <f t="shared" ref="F17:F18" si="15">F6*1.03</f>
        <v>87550</v>
      </c>
      <c r="G17" s="318">
        <f>F17*0.0135</f>
        <v>1181.925</v>
      </c>
      <c r="H17" s="318">
        <f>F17*0.45</f>
        <v>39397.5</v>
      </c>
      <c r="I17" s="318">
        <f>F17*0.02</f>
        <v>1751</v>
      </c>
      <c r="J17" s="318">
        <f>F17*0.03</f>
        <v>2626.5</v>
      </c>
      <c r="K17" s="318">
        <v>2000</v>
      </c>
      <c r="L17" s="319">
        <f>(F17+G17+H17+I17+J17+K17)*C17</f>
        <v>134506.92499999999</v>
      </c>
      <c r="M17" s="298"/>
      <c r="N17" s="298"/>
      <c r="O17" s="298"/>
      <c r="P17" s="298"/>
    </row>
    <row r="18" spans="2:16" s="10" customFormat="1" ht="20.25" customHeight="1" x14ac:dyDescent="0.35">
      <c r="B18" s="21" t="s">
        <v>234</v>
      </c>
      <c r="C18" s="322">
        <v>2</v>
      </c>
      <c r="D18" s="19"/>
      <c r="E18" s="19" t="s">
        <v>233</v>
      </c>
      <c r="F18" s="297">
        <f t="shared" si="15"/>
        <v>87550</v>
      </c>
      <c r="G18" s="318">
        <f>F18*0.0135</f>
        <v>1181.925</v>
      </c>
      <c r="H18" s="318">
        <f>F18*0.45</f>
        <v>39397.5</v>
      </c>
      <c r="I18" s="318">
        <f>F18*0.02</f>
        <v>1751</v>
      </c>
      <c r="J18" s="318">
        <f>F18*0.03</f>
        <v>2626.5</v>
      </c>
      <c r="K18" s="318">
        <v>2000</v>
      </c>
      <c r="L18" s="319">
        <f>(F18+G18+H18+I18+J18+K18)*C18</f>
        <v>269013.84999999998</v>
      </c>
      <c r="M18" s="298"/>
      <c r="N18" s="298"/>
      <c r="O18" s="298"/>
      <c r="P18" s="298"/>
    </row>
    <row r="19" spans="2:16" s="10" customFormat="1" ht="18.75" customHeight="1" x14ac:dyDescent="0.35">
      <c r="B19" s="21" t="s">
        <v>205</v>
      </c>
      <c r="C19" s="322">
        <v>1</v>
      </c>
      <c r="D19" s="19"/>
      <c r="E19" s="19" t="s">
        <v>206</v>
      </c>
      <c r="F19" s="297">
        <f>F8*1.03</f>
        <v>46350</v>
      </c>
      <c r="G19" s="298">
        <f>F19*0.0135</f>
        <v>625.72500000000002</v>
      </c>
      <c r="H19" s="298">
        <f>F19*0.45</f>
        <v>20857.5</v>
      </c>
      <c r="I19" s="298">
        <f>F19*0.02</f>
        <v>927</v>
      </c>
      <c r="J19" s="298">
        <f>F19*0.03</f>
        <v>1390.5</v>
      </c>
      <c r="K19" s="298">
        <v>2000</v>
      </c>
      <c r="L19" s="299">
        <f>(F19+G19+H19+I19+J19+K19)*C19</f>
        <v>72150.725000000006</v>
      </c>
      <c r="M19" s="298"/>
      <c r="N19" s="298"/>
      <c r="O19" s="298"/>
      <c r="P19" s="298"/>
    </row>
    <row r="20" spans="2:16" s="10" customFormat="1" ht="20.25" customHeight="1" x14ac:dyDescent="0.35">
      <c r="B20" s="21"/>
      <c r="C20" s="322">
        <v>3</v>
      </c>
      <c r="D20" s="19" t="s">
        <v>61</v>
      </c>
      <c r="E20" s="19" t="s">
        <v>66</v>
      </c>
      <c r="F20" s="297">
        <f>F9*1.03</f>
        <v>36050</v>
      </c>
      <c r="G20" s="298">
        <f t="shared" ref="G20:G23" si="16">F20*0.0135</f>
        <v>486.67500000000001</v>
      </c>
      <c r="H20" s="298">
        <f t="shared" ref="H20:H23" si="17">F20*0.45</f>
        <v>16222.5</v>
      </c>
      <c r="I20" s="298">
        <f t="shared" ref="I20:I23" si="18">F20*0.02</f>
        <v>721</v>
      </c>
      <c r="J20" s="298">
        <f t="shared" ref="J20:J23" si="19">F20*0.03</f>
        <v>1081.5</v>
      </c>
      <c r="K20" s="298">
        <v>750</v>
      </c>
      <c r="L20" s="299">
        <f t="shared" ref="L20:L23" si="20">(F20+G20+H20+I20+J20+K20)*C20</f>
        <v>165935.02500000002</v>
      </c>
      <c r="M20" s="298"/>
      <c r="N20" s="298"/>
      <c r="O20" s="298"/>
      <c r="P20" s="298"/>
    </row>
    <row r="21" spans="2:16" s="10" customFormat="1" ht="24" customHeight="1" x14ac:dyDescent="0.35">
      <c r="B21" s="21" t="s">
        <v>80</v>
      </c>
      <c r="C21" s="322">
        <v>3</v>
      </c>
      <c r="D21" s="19" t="s">
        <v>58</v>
      </c>
      <c r="E21" s="19" t="s">
        <v>59</v>
      </c>
      <c r="F21" s="297">
        <f>F10*1.03</f>
        <v>82400</v>
      </c>
      <c r="G21" s="298">
        <f t="shared" si="16"/>
        <v>1112.4000000000001</v>
      </c>
      <c r="H21" s="298">
        <f t="shared" si="17"/>
        <v>37080</v>
      </c>
      <c r="I21" s="298">
        <f t="shared" si="18"/>
        <v>1648</v>
      </c>
      <c r="J21" s="298">
        <f t="shared" si="19"/>
        <v>2472</v>
      </c>
      <c r="K21" s="298">
        <v>2000</v>
      </c>
      <c r="L21" s="299">
        <f t="shared" si="20"/>
        <v>380137.19999999995</v>
      </c>
      <c r="M21" s="298"/>
      <c r="N21" s="298"/>
      <c r="O21" s="298"/>
      <c r="P21" s="298"/>
    </row>
    <row r="22" spans="2:16" s="10" customFormat="1" ht="17.25" customHeight="1" x14ac:dyDescent="0.35">
      <c r="B22" s="21" t="s">
        <v>235</v>
      </c>
      <c r="C22" s="322">
        <v>2</v>
      </c>
      <c r="D22" s="19"/>
      <c r="E22" s="19" t="s">
        <v>236</v>
      </c>
      <c r="F22" s="297">
        <f>80000</f>
        <v>80000</v>
      </c>
      <c r="G22" s="298">
        <f t="shared" si="16"/>
        <v>1080</v>
      </c>
      <c r="H22" s="298">
        <f t="shared" si="17"/>
        <v>36000</v>
      </c>
      <c r="I22" s="298">
        <f t="shared" si="18"/>
        <v>1600</v>
      </c>
      <c r="J22" s="298">
        <f t="shared" si="19"/>
        <v>2400</v>
      </c>
      <c r="K22" s="298">
        <v>2000</v>
      </c>
      <c r="L22" s="299">
        <f t="shared" si="20"/>
        <v>246160</v>
      </c>
      <c r="M22" s="298"/>
      <c r="N22" s="298"/>
      <c r="O22" s="298"/>
      <c r="P22" s="298"/>
    </row>
    <row r="23" spans="2:16" s="10" customFormat="1" ht="18" customHeight="1" x14ac:dyDescent="0.35">
      <c r="B23" s="21" t="s">
        <v>81</v>
      </c>
      <c r="C23" s="322">
        <v>2</v>
      </c>
      <c r="D23" s="19" t="s">
        <v>72</v>
      </c>
      <c r="E23" s="19" t="s">
        <v>73</v>
      </c>
      <c r="F23" s="297">
        <f>F12*1.03</f>
        <v>87550</v>
      </c>
      <c r="G23" s="298">
        <f t="shared" si="16"/>
        <v>1181.925</v>
      </c>
      <c r="H23" s="298">
        <f t="shared" si="17"/>
        <v>39397.5</v>
      </c>
      <c r="I23" s="298">
        <f t="shared" si="18"/>
        <v>1751</v>
      </c>
      <c r="J23" s="298">
        <f t="shared" si="19"/>
        <v>2626.5</v>
      </c>
      <c r="K23" s="298">
        <v>2000</v>
      </c>
      <c r="L23" s="299">
        <f t="shared" si="20"/>
        <v>269013.84999999998</v>
      </c>
      <c r="M23" s="298"/>
      <c r="N23" s="298"/>
      <c r="O23" s="298"/>
      <c r="P23" s="298"/>
    </row>
    <row r="24" spans="2:16" s="9" customFormat="1" ht="16.5" customHeight="1" x14ac:dyDescent="0.35">
      <c r="B24" s="22"/>
      <c r="C24" s="323"/>
      <c r="D24" s="23">
        <v>1</v>
      </c>
      <c r="E24" s="23"/>
      <c r="F24" s="301"/>
      <c r="G24" s="301"/>
      <c r="H24" s="301"/>
      <c r="I24" s="302"/>
      <c r="J24" s="302"/>
      <c r="K24" s="302"/>
      <c r="L24" s="303"/>
      <c r="M24" s="300"/>
      <c r="N24" s="300"/>
      <c r="O24" s="300"/>
      <c r="P24" s="300"/>
    </row>
    <row r="25" spans="2:16" s="10" customFormat="1" ht="18" customHeight="1" x14ac:dyDescent="0.35">
      <c r="B25" s="21" t="s">
        <v>69</v>
      </c>
      <c r="C25" s="322">
        <v>1</v>
      </c>
      <c r="D25" s="19" t="s">
        <v>70</v>
      </c>
      <c r="E25" s="19" t="s">
        <v>52</v>
      </c>
      <c r="F25" s="297">
        <f>F21</f>
        <v>82400</v>
      </c>
      <c r="G25" s="298">
        <f>F25*0.0135</f>
        <v>1112.4000000000001</v>
      </c>
      <c r="H25" s="298">
        <f>F25*0.45</f>
        <v>37080</v>
      </c>
      <c r="I25" s="298">
        <f>F25*0.02</f>
        <v>1648</v>
      </c>
      <c r="J25" s="298">
        <f>F25*0.03</f>
        <v>2472</v>
      </c>
      <c r="K25" s="298">
        <v>2000</v>
      </c>
      <c r="L25" s="299">
        <f>(F25+G25+H25+I25+J25+K25)*C25</f>
        <v>126712.4</v>
      </c>
      <c r="M25" s="298"/>
      <c r="N25" s="298"/>
      <c r="O25" s="298"/>
      <c r="P25" s="298"/>
    </row>
    <row r="26" spans="2:16" s="10" customFormat="1" ht="22.5" customHeight="1" x14ac:dyDescent="0.35">
      <c r="B26" s="21"/>
      <c r="C26" s="322">
        <v>5</v>
      </c>
      <c r="D26" s="19" t="s">
        <v>55</v>
      </c>
      <c r="E26" s="19" t="s">
        <v>68</v>
      </c>
      <c r="F26" s="297">
        <f>F20</f>
        <v>36050</v>
      </c>
      <c r="G26" s="298">
        <f t="shared" ref="G26:G31" si="21">F26*0.0135</f>
        <v>486.67500000000001</v>
      </c>
      <c r="H26" s="298">
        <f>F26*0.45</f>
        <v>16222.5</v>
      </c>
      <c r="I26" s="298">
        <f t="shared" ref="I26:I31" si="22">F26*0.02</f>
        <v>721</v>
      </c>
      <c r="J26" s="298">
        <f t="shared" ref="J26:J31" si="23">F26*0.03</f>
        <v>1081.5</v>
      </c>
      <c r="K26" s="298">
        <v>2000</v>
      </c>
      <c r="L26" s="299">
        <f t="shared" ref="L26" si="24">(F26+G26+H26+I26+J26+K26)*C26</f>
        <v>282808.375</v>
      </c>
      <c r="M26" s="298"/>
      <c r="N26" s="298"/>
      <c r="O26" s="298"/>
      <c r="P26" s="298"/>
    </row>
    <row r="27" spans="2:16" s="10" customFormat="1" ht="21" customHeight="1" x14ac:dyDescent="0.35">
      <c r="B27" s="21"/>
      <c r="C27" s="322" t="s">
        <v>71</v>
      </c>
      <c r="D27" s="19" t="s">
        <v>71</v>
      </c>
      <c r="E27" s="19" t="s">
        <v>71</v>
      </c>
      <c r="F27" s="297" t="s">
        <v>71</v>
      </c>
      <c r="G27" s="298" t="s">
        <v>71</v>
      </c>
      <c r="H27" s="298" t="s">
        <v>71</v>
      </c>
      <c r="I27" s="298" t="s">
        <v>71</v>
      </c>
      <c r="J27" s="298" t="s">
        <v>71</v>
      </c>
      <c r="K27" s="298" t="s">
        <v>71</v>
      </c>
      <c r="L27" s="299" t="s">
        <v>71</v>
      </c>
      <c r="M27" s="298"/>
      <c r="N27" s="298"/>
      <c r="O27" s="298"/>
      <c r="P27" s="298"/>
    </row>
    <row r="28" spans="2:16" s="10" customFormat="1" ht="21.75" customHeight="1" x14ac:dyDescent="0.35">
      <c r="B28" s="21" t="s">
        <v>57</v>
      </c>
      <c r="C28" s="322">
        <v>5</v>
      </c>
      <c r="D28" s="19" t="s">
        <v>60</v>
      </c>
      <c r="E28" s="19" t="s">
        <v>67</v>
      </c>
      <c r="F28" s="297">
        <f>F20</f>
        <v>36050</v>
      </c>
      <c r="G28" s="298">
        <f t="shared" si="21"/>
        <v>486.67500000000001</v>
      </c>
      <c r="H28" s="298">
        <f t="shared" ref="H28:H31" si="25">F28*0.45</f>
        <v>16222.5</v>
      </c>
      <c r="I28" s="298">
        <f t="shared" si="22"/>
        <v>721</v>
      </c>
      <c r="J28" s="298">
        <f t="shared" si="23"/>
        <v>1081.5</v>
      </c>
      <c r="K28" s="298">
        <v>1000</v>
      </c>
      <c r="L28" s="299">
        <f t="shared" ref="L28:L31" si="26">(F28+G28+H28+I28+J28+K28)*C28</f>
        <v>277808.375</v>
      </c>
      <c r="M28" s="298"/>
      <c r="N28" s="298"/>
      <c r="O28" s="298"/>
      <c r="P28" s="298"/>
    </row>
    <row r="29" spans="2:16" s="10" customFormat="1" ht="21.75" customHeight="1" x14ac:dyDescent="0.35">
      <c r="B29" s="21" t="s">
        <v>71</v>
      </c>
      <c r="C29" s="322">
        <v>3</v>
      </c>
      <c r="D29" s="19" t="s">
        <v>61</v>
      </c>
      <c r="E29" s="19" t="s">
        <v>66</v>
      </c>
      <c r="F29" s="297">
        <f>F21</f>
        <v>82400</v>
      </c>
      <c r="G29" s="298">
        <f t="shared" si="21"/>
        <v>1112.4000000000001</v>
      </c>
      <c r="H29" s="298">
        <f t="shared" si="25"/>
        <v>37080</v>
      </c>
      <c r="I29" s="298">
        <f t="shared" si="22"/>
        <v>1648</v>
      </c>
      <c r="J29" s="298">
        <f t="shared" si="23"/>
        <v>2472</v>
      </c>
      <c r="K29" s="298">
        <v>750</v>
      </c>
      <c r="L29" s="299">
        <f t="shared" si="26"/>
        <v>376387.19999999995</v>
      </c>
      <c r="M29" s="298"/>
      <c r="N29" s="298"/>
      <c r="O29" s="298"/>
      <c r="P29" s="298"/>
    </row>
    <row r="30" spans="2:16" s="10" customFormat="1" ht="18.75" customHeight="1" x14ac:dyDescent="0.35">
      <c r="B30" s="21" t="s">
        <v>62</v>
      </c>
      <c r="C30" s="322">
        <v>2</v>
      </c>
      <c r="D30" s="19" t="s">
        <v>65</v>
      </c>
      <c r="E30" s="19" t="s">
        <v>56</v>
      </c>
      <c r="F30" s="297">
        <f>F8</f>
        <v>45000</v>
      </c>
      <c r="G30" s="298">
        <f t="shared" si="21"/>
        <v>607.5</v>
      </c>
      <c r="H30" s="298">
        <f t="shared" si="25"/>
        <v>20250</v>
      </c>
      <c r="I30" s="298">
        <f t="shared" si="22"/>
        <v>900</v>
      </c>
      <c r="J30" s="298">
        <f t="shared" si="23"/>
        <v>1350</v>
      </c>
      <c r="K30" s="298">
        <v>1000</v>
      </c>
      <c r="L30" s="299">
        <f t="shared" si="26"/>
        <v>138215</v>
      </c>
      <c r="M30" s="298"/>
      <c r="N30" s="298"/>
      <c r="O30" s="298"/>
      <c r="P30" s="298"/>
    </row>
    <row r="31" spans="2:16" s="10" customFormat="1" ht="22.5" customHeight="1" x14ac:dyDescent="0.35">
      <c r="B31" s="21" t="s">
        <v>63</v>
      </c>
      <c r="C31" s="322">
        <v>7</v>
      </c>
      <c r="D31" s="19" t="s">
        <v>64</v>
      </c>
      <c r="E31" s="19" t="s">
        <v>56</v>
      </c>
      <c r="F31" s="297">
        <f t="shared" ref="F31" si="27">F24</f>
        <v>0</v>
      </c>
      <c r="G31" s="298">
        <f t="shared" si="21"/>
        <v>0</v>
      </c>
      <c r="H31" s="298">
        <f t="shared" si="25"/>
        <v>0</v>
      </c>
      <c r="I31" s="298">
        <f t="shared" si="22"/>
        <v>0</v>
      </c>
      <c r="J31" s="298">
        <f t="shared" si="23"/>
        <v>0</v>
      </c>
      <c r="K31" s="298">
        <v>1000</v>
      </c>
      <c r="L31" s="299">
        <f t="shared" si="26"/>
        <v>7000</v>
      </c>
      <c r="M31" s="298"/>
      <c r="N31" s="298"/>
      <c r="O31" s="298"/>
      <c r="P31" s="298"/>
    </row>
    <row r="32" spans="2:16" s="10" customFormat="1" ht="20.25" customHeight="1" x14ac:dyDescent="0.35">
      <c r="B32" s="21"/>
      <c r="C32" s="322"/>
      <c r="D32" s="19"/>
      <c r="E32" s="19"/>
      <c r="F32" s="297"/>
      <c r="G32" s="298"/>
      <c r="H32" s="298"/>
      <c r="I32" s="298"/>
      <c r="J32" s="298"/>
      <c r="K32" s="298"/>
      <c r="L32" s="299"/>
      <c r="M32" s="298"/>
      <c r="N32" s="298"/>
      <c r="O32" s="298"/>
      <c r="P32" s="298"/>
    </row>
    <row r="33" spans="2:16" ht="16.5" customHeight="1" x14ac:dyDescent="0.35">
      <c r="B33" s="355" t="s">
        <v>1</v>
      </c>
      <c r="C33" s="356">
        <f>SUM(C16:C31)</f>
        <v>38</v>
      </c>
      <c r="D33" s="357"/>
      <c r="E33" s="357"/>
      <c r="F33" s="358">
        <f>F16*$C$16+$C$19*F19+F20*$C$20+$C$21*F21+F23*$C$23+$C$25*F25+F26*$C$26+$C$28*F28+F29*$C$29+$C$30*F30+F31*$C$31</f>
        <v>1444450</v>
      </c>
      <c r="G33" s="358">
        <f t="shared" ref="G33:K33" si="28">G16*$C$16+$C$19*G19+G20*$C$20+$C$21*G21+G23*$C$23+$C$25*G25+G26*$C$26+$C$28*G28+G29*$C$29+$C$30*G30+G31*$C$31</f>
        <v>19500.075000000001</v>
      </c>
      <c r="H33" s="358">
        <f t="shared" si="28"/>
        <v>650002.5</v>
      </c>
      <c r="I33" s="358">
        <f t="shared" si="28"/>
        <v>28889</v>
      </c>
      <c r="J33" s="358">
        <f t="shared" si="28"/>
        <v>43333.5</v>
      </c>
      <c r="K33" s="358">
        <f t="shared" si="28"/>
        <v>44500</v>
      </c>
      <c r="L33" s="359">
        <f>SUM(L16:L32)</f>
        <v>2880355.8499999996</v>
      </c>
      <c r="M33" s="300"/>
      <c r="N33" s="300"/>
      <c r="O33" s="300"/>
      <c r="P33" s="300"/>
    </row>
    <row r="34" spans="2:16" s="9" customFormat="1" ht="22.5" customHeight="1" x14ac:dyDescent="0.35">
      <c r="B34" s="18">
        <v>2023</v>
      </c>
      <c r="C34" s="32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</row>
    <row r="35" spans="2:16" ht="29" x14ac:dyDescent="0.35">
      <c r="B35" s="92" t="s">
        <v>44</v>
      </c>
      <c r="C35" s="321" t="s">
        <v>204</v>
      </c>
      <c r="D35" s="93" t="s">
        <v>54</v>
      </c>
      <c r="E35" s="93" t="s">
        <v>51</v>
      </c>
      <c r="F35" s="304" t="s">
        <v>53</v>
      </c>
      <c r="G35" s="304" t="s">
        <v>46</v>
      </c>
      <c r="H35" s="304" t="s">
        <v>45</v>
      </c>
      <c r="I35" s="305" t="s">
        <v>47</v>
      </c>
      <c r="J35" s="305" t="s">
        <v>48</v>
      </c>
      <c r="K35" s="305" t="s">
        <v>50</v>
      </c>
      <c r="L35" s="306" t="s">
        <v>49</v>
      </c>
      <c r="M35" s="300"/>
      <c r="N35" s="300"/>
      <c r="O35" s="300"/>
      <c r="P35" s="300"/>
    </row>
    <row r="36" spans="2:16" s="10" customFormat="1" ht="20.25" customHeight="1" x14ac:dyDescent="0.35">
      <c r="B36" s="21" t="s">
        <v>202</v>
      </c>
      <c r="C36" s="322">
        <v>1</v>
      </c>
      <c r="D36" s="19" t="s">
        <v>71</v>
      </c>
      <c r="E36" s="19" t="s">
        <v>74</v>
      </c>
      <c r="F36" s="297">
        <f>F16*1.03</f>
        <v>90176.5</v>
      </c>
      <c r="G36" s="298">
        <f>F36*0.0135</f>
        <v>1217.38275</v>
      </c>
      <c r="H36" s="298">
        <f>F36*0.45</f>
        <v>40579.425000000003</v>
      </c>
      <c r="I36" s="298">
        <f>F36*0.02</f>
        <v>1803.53</v>
      </c>
      <c r="J36" s="298">
        <f>F36*0.03</f>
        <v>2705.2950000000001</v>
      </c>
      <c r="K36" s="298">
        <v>2000</v>
      </c>
      <c r="L36" s="299">
        <f>(F36+G36+H36+I36+J36+K36)*C36</f>
        <v>138482.13275000002</v>
      </c>
      <c r="M36" s="298"/>
      <c r="N36" s="298"/>
      <c r="O36" s="298"/>
      <c r="P36" s="298"/>
    </row>
    <row r="37" spans="2:16" s="10" customFormat="1" ht="20.25" customHeight="1" x14ac:dyDescent="0.35">
      <c r="B37" s="21" t="s">
        <v>237</v>
      </c>
      <c r="C37" s="322">
        <v>1</v>
      </c>
      <c r="D37" s="19"/>
      <c r="E37" s="19" t="s">
        <v>233</v>
      </c>
      <c r="F37" s="297">
        <f t="shared" ref="F37:F38" si="29">F17*1.03</f>
        <v>90176.5</v>
      </c>
      <c r="G37" s="318">
        <f>F37*0.0135</f>
        <v>1217.38275</v>
      </c>
      <c r="H37" s="318">
        <f>F37*0.45</f>
        <v>40579.425000000003</v>
      </c>
      <c r="I37" s="318">
        <f>F37*0.02</f>
        <v>1803.53</v>
      </c>
      <c r="J37" s="318">
        <f>F37*0.03</f>
        <v>2705.2950000000001</v>
      </c>
      <c r="K37" s="318">
        <v>2000</v>
      </c>
      <c r="L37" s="319">
        <f>(F37+G37+H37+I37+J37+K37)*C37</f>
        <v>138482.13275000002</v>
      </c>
      <c r="M37" s="298"/>
      <c r="N37" s="298"/>
      <c r="O37" s="298"/>
      <c r="P37" s="298"/>
    </row>
    <row r="38" spans="2:16" s="10" customFormat="1" ht="20.25" customHeight="1" x14ac:dyDescent="0.35">
      <c r="B38" s="21" t="s">
        <v>234</v>
      </c>
      <c r="C38" s="322">
        <v>2</v>
      </c>
      <c r="D38" s="19"/>
      <c r="E38" s="19" t="s">
        <v>233</v>
      </c>
      <c r="F38" s="297">
        <f t="shared" si="29"/>
        <v>90176.5</v>
      </c>
      <c r="G38" s="318">
        <f>F38*0.0135</f>
        <v>1217.38275</v>
      </c>
      <c r="H38" s="318">
        <f>F38*0.45</f>
        <v>40579.425000000003</v>
      </c>
      <c r="I38" s="318">
        <f>F38*0.02</f>
        <v>1803.53</v>
      </c>
      <c r="J38" s="318">
        <f>F38*0.03</f>
        <v>2705.2950000000001</v>
      </c>
      <c r="K38" s="318">
        <v>2000</v>
      </c>
      <c r="L38" s="319">
        <f>(F38+G38+H38+I38+J38+K38)*C38</f>
        <v>276964.26550000004</v>
      </c>
      <c r="M38" s="298"/>
      <c r="N38" s="298"/>
      <c r="O38" s="298"/>
      <c r="P38" s="298"/>
    </row>
    <row r="39" spans="2:16" s="10" customFormat="1" ht="21.75" customHeight="1" x14ac:dyDescent="0.35">
      <c r="B39" s="21" t="s">
        <v>205</v>
      </c>
      <c r="C39" s="322">
        <v>1</v>
      </c>
      <c r="D39" s="19"/>
      <c r="E39" s="19" t="s">
        <v>206</v>
      </c>
      <c r="F39" s="297">
        <f>F19*1.03</f>
        <v>47740.5</v>
      </c>
      <c r="G39" s="298">
        <f>F39*0.0135</f>
        <v>644.49675000000002</v>
      </c>
      <c r="H39" s="298">
        <f>F39*0.45</f>
        <v>21483.225000000002</v>
      </c>
      <c r="I39" s="298">
        <f>F39*0.02</f>
        <v>954.81000000000006</v>
      </c>
      <c r="J39" s="298">
        <f>F39*0.03</f>
        <v>1432.2149999999999</v>
      </c>
      <c r="K39" s="298">
        <v>2000</v>
      </c>
      <c r="L39" s="299">
        <f>(F39+G39+H39+I39+J39+K39)*C39</f>
        <v>74255.246749999991</v>
      </c>
      <c r="M39" s="298"/>
      <c r="N39" s="298"/>
      <c r="O39" s="298"/>
      <c r="P39" s="298"/>
    </row>
    <row r="40" spans="2:16" s="10" customFormat="1" ht="18.75" customHeight="1" x14ac:dyDescent="0.35">
      <c r="B40" s="21"/>
      <c r="C40" s="322">
        <v>4</v>
      </c>
      <c r="D40" s="19" t="s">
        <v>61</v>
      </c>
      <c r="E40" s="19" t="s">
        <v>66</v>
      </c>
      <c r="F40" s="297">
        <f>F20*1.03</f>
        <v>37131.5</v>
      </c>
      <c r="G40" s="298">
        <f t="shared" ref="G40:G43" si="30">F40*0.0135</f>
        <v>501.27524999999997</v>
      </c>
      <c r="H40" s="298">
        <f t="shared" ref="H40:H43" si="31">F40*0.45</f>
        <v>16709.174999999999</v>
      </c>
      <c r="I40" s="298">
        <f t="shared" ref="I40:I43" si="32">F40*0.02</f>
        <v>742.63</v>
      </c>
      <c r="J40" s="298">
        <f t="shared" ref="J40:J43" si="33">F40*0.03</f>
        <v>1113.9449999999999</v>
      </c>
      <c r="K40" s="298">
        <v>750</v>
      </c>
      <c r="L40" s="299">
        <f t="shared" ref="L40:L43" si="34">(F40+G40+H40+I40+J40+K40)*C40</f>
        <v>227794.10099999997</v>
      </c>
      <c r="M40" s="298"/>
      <c r="N40" s="298"/>
      <c r="O40" s="298"/>
      <c r="P40" s="298"/>
    </row>
    <row r="41" spans="2:16" s="10" customFormat="1" ht="20.25" customHeight="1" x14ac:dyDescent="0.35">
      <c r="B41" s="21" t="s">
        <v>80</v>
      </c>
      <c r="C41" s="322">
        <v>3</v>
      </c>
      <c r="D41" s="19" t="s">
        <v>58</v>
      </c>
      <c r="E41" s="19" t="s">
        <v>59</v>
      </c>
      <c r="F41" s="297">
        <f>F21*1.03</f>
        <v>84872</v>
      </c>
      <c r="G41" s="298">
        <f t="shared" si="30"/>
        <v>1145.7719999999999</v>
      </c>
      <c r="H41" s="298">
        <f t="shared" si="31"/>
        <v>38192.400000000001</v>
      </c>
      <c r="I41" s="298">
        <f t="shared" si="32"/>
        <v>1697.44</v>
      </c>
      <c r="J41" s="298">
        <f t="shared" si="33"/>
        <v>2546.16</v>
      </c>
      <c r="K41" s="298">
        <v>2000</v>
      </c>
      <c r="L41" s="299">
        <f t="shared" si="34"/>
        <v>391361.31599999999</v>
      </c>
      <c r="M41" s="298"/>
      <c r="N41" s="298"/>
      <c r="O41" s="298"/>
      <c r="P41" s="298"/>
    </row>
    <row r="42" spans="2:16" s="10" customFormat="1" ht="17.25" customHeight="1" x14ac:dyDescent="0.35">
      <c r="B42" s="21" t="s">
        <v>235</v>
      </c>
      <c r="C42" s="322">
        <v>3</v>
      </c>
      <c r="D42" s="19"/>
      <c r="E42" s="19" t="s">
        <v>236</v>
      </c>
      <c r="F42" s="297">
        <f>80000</f>
        <v>80000</v>
      </c>
      <c r="G42" s="298">
        <f t="shared" si="30"/>
        <v>1080</v>
      </c>
      <c r="H42" s="298">
        <f t="shared" si="31"/>
        <v>36000</v>
      </c>
      <c r="I42" s="298">
        <f t="shared" si="32"/>
        <v>1600</v>
      </c>
      <c r="J42" s="298">
        <f t="shared" si="33"/>
        <v>2400</v>
      </c>
      <c r="K42" s="298">
        <v>2000</v>
      </c>
      <c r="L42" s="299">
        <f t="shared" si="34"/>
        <v>369240</v>
      </c>
      <c r="M42" s="298"/>
      <c r="N42" s="298"/>
      <c r="O42" s="298"/>
      <c r="P42" s="298"/>
    </row>
    <row r="43" spans="2:16" s="10" customFormat="1" ht="17.25" customHeight="1" x14ac:dyDescent="0.35">
      <c r="B43" s="21" t="s">
        <v>81</v>
      </c>
      <c r="C43" s="322">
        <v>2</v>
      </c>
      <c r="D43" s="19" t="s">
        <v>72</v>
      </c>
      <c r="E43" s="19" t="s">
        <v>73</v>
      </c>
      <c r="F43" s="297">
        <f>F23*1.03</f>
        <v>90176.5</v>
      </c>
      <c r="G43" s="298">
        <f t="shared" si="30"/>
        <v>1217.38275</v>
      </c>
      <c r="H43" s="298">
        <f t="shared" si="31"/>
        <v>40579.425000000003</v>
      </c>
      <c r="I43" s="298">
        <f t="shared" si="32"/>
        <v>1803.53</v>
      </c>
      <c r="J43" s="298">
        <f t="shared" si="33"/>
        <v>2705.2950000000001</v>
      </c>
      <c r="K43" s="298">
        <v>2000</v>
      </c>
      <c r="L43" s="299">
        <f t="shared" si="34"/>
        <v>276964.26550000004</v>
      </c>
      <c r="M43" s="298"/>
      <c r="N43" s="298"/>
      <c r="O43" s="298"/>
      <c r="P43" s="298"/>
    </row>
    <row r="44" spans="2:16" s="9" customFormat="1" ht="18.75" customHeight="1" x14ac:dyDescent="0.35">
      <c r="B44" s="22"/>
      <c r="C44" s="323"/>
      <c r="D44" s="23"/>
      <c r="E44" s="23"/>
      <c r="F44" s="301"/>
      <c r="G44" s="301"/>
      <c r="H44" s="301"/>
      <c r="I44" s="302"/>
      <c r="J44" s="302"/>
      <c r="K44" s="302"/>
      <c r="L44" s="303"/>
      <c r="M44" s="300"/>
      <c r="N44" s="300"/>
      <c r="O44" s="300"/>
      <c r="P44" s="300"/>
    </row>
    <row r="45" spans="2:16" s="10" customFormat="1" ht="18.75" customHeight="1" x14ac:dyDescent="0.35">
      <c r="B45" s="21" t="str">
        <f>B25</f>
        <v>Channel</v>
      </c>
      <c r="C45" s="322">
        <v>2</v>
      </c>
      <c r="D45" s="19" t="str">
        <f>D25</f>
        <v>head of channel</v>
      </c>
      <c r="E45" s="19" t="s">
        <v>52</v>
      </c>
      <c r="F45" s="297">
        <f>F25*1.03</f>
        <v>84872</v>
      </c>
      <c r="G45" s="298">
        <f>F45*0.0135</f>
        <v>1145.7719999999999</v>
      </c>
      <c r="H45" s="298">
        <f>F45*0.45</f>
        <v>38192.400000000001</v>
      </c>
      <c r="I45" s="298">
        <f>F45*0.02</f>
        <v>1697.44</v>
      </c>
      <c r="J45" s="298">
        <f>F45*0.03</f>
        <v>2546.16</v>
      </c>
      <c r="K45" s="298">
        <v>2000</v>
      </c>
      <c r="L45" s="299">
        <f>(F45+G45+H45+I45+J45+K45)*C45</f>
        <v>260907.54399999999</v>
      </c>
      <c r="M45" s="298"/>
      <c r="N45" s="298"/>
      <c r="O45" s="298"/>
      <c r="P45" s="298"/>
    </row>
    <row r="46" spans="2:16" s="10" customFormat="1" ht="22.5" customHeight="1" x14ac:dyDescent="0.35">
      <c r="B46" s="21"/>
      <c r="C46" s="322">
        <v>5</v>
      </c>
      <c r="D46" s="19" t="s">
        <v>55</v>
      </c>
      <c r="E46" s="19" t="s">
        <v>68</v>
      </c>
      <c r="F46" s="297">
        <f>F26*1.03</f>
        <v>37131.5</v>
      </c>
      <c r="G46" s="298">
        <f t="shared" ref="G46" si="35">F46*0.0135</f>
        <v>501.27524999999997</v>
      </c>
      <c r="H46" s="298">
        <f>F46*0.45</f>
        <v>16709.174999999999</v>
      </c>
      <c r="I46" s="298">
        <f t="shared" ref="I46" si="36">F46*0.02</f>
        <v>742.63</v>
      </c>
      <c r="J46" s="298">
        <f t="shared" ref="J46" si="37">F46*0.03</f>
        <v>1113.9449999999999</v>
      </c>
      <c r="K46" s="298">
        <v>2000</v>
      </c>
      <c r="L46" s="299">
        <f t="shared" ref="L46" si="38">(F46+G46+H46+I46+J46+K46)*C46</f>
        <v>290992.62624999997</v>
      </c>
      <c r="M46" s="298"/>
      <c r="N46" s="298"/>
      <c r="O46" s="298"/>
      <c r="P46" s="298"/>
    </row>
    <row r="47" spans="2:16" s="10" customFormat="1" ht="20.25" customHeight="1" x14ac:dyDescent="0.35">
      <c r="B47" s="21"/>
      <c r="C47" s="322" t="s">
        <v>71</v>
      </c>
      <c r="D47" s="19" t="s">
        <v>71</v>
      </c>
      <c r="E47" s="19" t="s">
        <v>71</v>
      </c>
      <c r="F47" s="297" t="s">
        <v>71</v>
      </c>
      <c r="G47" s="298" t="s">
        <v>71</v>
      </c>
      <c r="H47" s="298" t="s">
        <v>71</v>
      </c>
      <c r="I47" s="298" t="s">
        <v>71</v>
      </c>
      <c r="J47" s="298" t="s">
        <v>71</v>
      </c>
      <c r="K47" s="298" t="s">
        <v>71</v>
      </c>
      <c r="L47" s="299" t="s">
        <v>71</v>
      </c>
      <c r="M47" s="298"/>
      <c r="N47" s="298"/>
      <c r="O47" s="298"/>
      <c r="P47" s="298"/>
    </row>
    <row r="48" spans="2:16" s="10" customFormat="1" ht="20.25" customHeight="1" x14ac:dyDescent="0.35">
      <c r="B48" s="21" t="s">
        <v>57</v>
      </c>
      <c r="C48" s="322">
        <v>7</v>
      </c>
      <c r="D48" s="19" t="s">
        <v>60</v>
      </c>
      <c r="E48" s="19" t="s">
        <v>67</v>
      </c>
      <c r="F48" s="297">
        <f>F28*1.03</f>
        <v>37131.5</v>
      </c>
      <c r="G48" s="298">
        <f t="shared" ref="G48:G51" si="39">F48*0.0135</f>
        <v>501.27524999999997</v>
      </c>
      <c r="H48" s="298">
        <f t="shared" ref="H48:H51" si="40">F48*0.45</f>
        <v>16709.174999999999</v>
      </c>
      <c r="I48" s="298">
        <f t="shared" ref="I48:I51" si="41">F48*0.02</f>
        <v>742.63</v>
      </c>
      <c r="J48" s="298">
        <f t="shared" ref="J48:J51" si="42">F48*0.03</f>
        <v>1113.9449999999999</v>
      </c>
      <c r="K48" s="298">
        <v>1000</v>
      </c>
      <c r="L48" s="299">
        <f t="shared" ref="L48:L51" si="43">(F48+G48+H48+I48+J48+K48)*C48</f>
        <v>400389.67674999993</v>
      </c>
      <c r="M48" s="298"/>
      <c r="N48" s="298"/>
      <c r="O48" s="298"/>
      <c r="P48" s="298"/>
    </row>
    <row r="49" spans="2:16" s="10" customFormat="1" ht="22.5" customHeight="1" x14ac:dyDescent="0.35">
      <c r="B49" s="21"/>
      <c r="C49" s="322">
        <v>3</v>
      </c>
      <c r="D49" s="19" t="s">
        <v>61</v>
      </c>
      <c r="E49" s="19" t="s">
        <v>66</v>
      </c>
      <c r="F49" s="297">
        <f>F29*1.03</f>
        <v>84872</v>
      </c>
      <c r="G49" s="298">
        <f t="shared" si="39"/>
        <v>1145.7719999999999</v>
      </c>
      <c r="H49" s="298">
        <f t="shared" si="40"/>
        <v>38192.400000000001</v>
      </c>
      <c r="I49" s="298">
        <f t="shared" si="41"/>
        <v>1697.44</v>
      </c>
      <c r="J49" s="298">
        <f t="shared" si="42"/>
        <v>2546.16</v>
      </c>
      <c r="K49" s="298">
        <v>750</v>
      </c>
      <c r="L49" s="299">
        <f t="shared" si="43"/>
        <v>387611.31599999999</v>
      </c>
      <c r="M49" s="298"/>
      <c r="N49" s="298"/>
      <c r="O49" s="298"/>
      <c r="P49" s="298"/>
    </row>
    <row r="50" spans="2:16" s="10" customFormat="1" ht="18.75" customHeight="1" x14ac:dyDescent="0.35">
      <c r="B50" s="21" t="s">
        <v>62</v>
      </c>
      <c r="C50" s="322">
        <v>2</v>
      </c>
      <c r="D50" s="19" t="s">
        <v>65</v>
      </c>
      <c r="E50" s="19" t="s">
        <v>56</v>
      </c>
      <c r="F50" s="297">
        <f>F30*1.03</f>
        <v>46350</v>
      </c>
      <c r="G50" s="298">
        <f t="shared" si="39"/>
        <v>625.72500000000002</v>
      </c>
      <c r="H50" s="298">
        <f t="shared" si="40"/>
        <v>20857.5</v>
      </c>
      <c r="I50" s="298">
        <f t="shared" si="41"/>
        <v>927</v>
      </c>
      <c r="J50" s="298">
        <f t="shared" si="42"/>
        <v>1390.5</v>
      </c>
      <c r="K50" s="298">
        <v>1000</v>
      </c>
      <c r="L50" s="299">
        <f t="shared" si="43"/>
        <v>142301.45000000001</v>
      </c>
      <c r="M50" s="298"/>
      <c r="N50" s="298"/>
      <c r="O50" s="298"/>
      <c r="P50" s="298"/>
    </row>
    <row r="51" spans="2:16" s="10" customFormat="1" ht="24" customHeight="1" x14ac:dyDescent="0.35">
      <c r="B51" s="21" t="s">
        <v>63</v>
      </c>
      <c r="C51" s="322">
        <v>10</v>
      </c>
      <c r="D51" s="19" t="s">
        <v>64</v>
      </c>
      <c r="E51" s="19" t="s">
        <v>56</v>
      </c>
      <c r="F51" s="297">
        <f>F31*1.03</f>
        <v>0</v>
      </c>
      <c r="G51" s="298">
        <f t="shared" si="39"/>
        <v>0</v>
      </c>
      <c r="H51" s="298">
        <f t="shared" si="40"/>
        <v>0</v>
      </c>
      <c r="I51" s="298">
        <f t="shared" si="41"/>
        <v>0</v>
      </c>
      <c r="J51" s="298">
        <f t="shared" si="42"/>
        <v>0</v>
      </c>
      <c r="K51" s="298">
        <v>1000</v>
      </c>
      <c r="L51" s="299">
        <f t="shared" si="43"/>
        <v>10000</v>
      </c>
      <c r="M51" s="298"/>
      <c r="N51" s="298"/>
      <c r="O51" s="298"/>
      <c r="P51" s="298"/>
    </row>
    <row r="52" spans="2:16" s="10" customFormat="1" ht="18" customHeight="1" x14ac:dyDescent="0.35">
      <c r="B52" s="21"/>
      <c r="C52" s="322"/>
      <c r="D52" s="19"/>
      <c r="E52" s="19"/>
      <c r="F52" s="297"/>
      <c r="G52" s="298"/>
      <c r="H52" s="298"/>
      <c r="I52" s="298"/>
      <c r="J52" s="298"/>
      <c r="K52" s="298"/>
      <c r="L52" s="299"/>
      <c r="M52" s="298"/>
      <c r="N52" s="298"/>
      <c r="O52" s="298"/>
      <c r="P52" s="298"/>
    </row>
    <row r="53" spans="2:16" ht="18.75" customHeight="1" x14ac:dyDescent="0.35">
      <c r="B53" s="355" t="s">
        <v>1</v>
      </c>
      <c r="C53" s="356">
        <f>SUM(C36:C52)</f>
        <v>46</v>
      </c>
      <c r="D53" s="357"/>
      <c r="E53" s="357"/>
      <c r="F53" s="358">
        <f>F36*$C$16+$C$19*F39+F40*$C$20+$C$21*F41+F43*$C$23+$C$25*F45+F46*$C$26+$C$28*F48+F49*$C$29+$C$30*F50+F51*$C$31</f>
        <v>1487783.5</v>
      </c>
      <c r="G53" s="358">
        <f t="shared" ref="G53:K53" si="44">G36*$C$16+$C$19*G39+G40*$C$20+$C$21*G41+G43*$C$23+$C$25*G45+G46*$C$26+$C$28*G48+G49*$C$29+$C$30*G50+G51*$C$31</f>
        <v>20085.077249999998</v>
      </c>
      <c r="H53" s="358">
        <f t="shared" si="44"/>
        <v>669502.57499999995</v>
      </c>
      <c r="I53" s="358">
        <f t="shared" si="44"/>
        <v>29755.670000000002</v>
      </c>
      <c r="J53" s="358">
        <f t="shared" si="44"/>
        <v>44633.505000000005</v>
      </c>
      <c r="K53" s="358">
        <f t="shared" si="44"/>
        <v>44500</v>
      </c>
      <c r="L53" s="359">
        <f>SUM(L36:L52)</f>
        <v>3385746.0732500004</v>
      </c>
      <c r="M53" s="300"/>
      <c r="N53" s="300"/>
      <c r="O53" s="300"/>
      <c r="P53" s="300"/>
    </row>
    <row r="54" spans="2:16" s="9" customFormat="1" ht="28.5" customHeight="1" x14ac:dyDescent="0.35">
      <c r="B54" s="18">
        <v>2024</v>
      </c>
      <c r="C54" s="32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</row>
    <row r="55" spans="2:16" s="9" customFormat="1" ht="29" x14ac:dyDescent="0.35">
      <c r="B55" s="92" t="s">
        <v>44</v>
      </c>
      <c r="C55" s="321" t="s">
        <v>204</v>
      </c>
      <c r="D55" s="93" t="s">
        <v>54</v>
      </c>
      <c r="E55" s="93" t="s">
        <v>51</v>
      </c>
      <c r="F55" s="304" t="s">
        <v>53</v>
      </c>
      <c r="G55" s="304" t="s">
        <v>46</v>
      </c>
      <c r="H55" s="304" t="s">
        <v>45</v>
      </c>
      <c r="I55" s="305" t="s">
        <v>47</v>
      </c>
      <c r="J55" s="305" t="s">
        <v>48</v>
      </c>
      <c r="K55" s="305" t="s">
        <v>50</v>
      </c>
      <c r="L55" s="306" t="s">
        <v>49</v>
      </c>
      <c r="M55" s="300"/>
      <c r="N55" s="300"/>
      <c r="O55" s="300"/>
      <c r="P55" s="300"/>
    </row>
    <row r="56" spans="2:16" s="9" customFormat="1" ht="21" customHeight="1" x14ac:dyDescent="0.35">
      <c r="B56" s="21" t="s">
        <v>202</v>
      </c>
      <c r="C56" s="322">
        <v>1</v>
      </c>
      <c r="D56" s="19" t="s">
        <v>71</v>
      </c>
      <c r="E56" s="19" t="s">
        <v>74</v>
      </c>
      <c r="F56" s="297">
        <f>F36*1.03</f>
        <v>92881.794999999998</v>
      </c>
      <c r="G56" s="298">
        <f>F56*0.0135</f>
        <v>1253.9042325</v>
      </c>
      <c r="H56" s="298">
        <f>F56*0.45</f>
        <v>41796.80775</v>
      </c>
      <c r="I56" s="298">
        <f>F56*0.02</f>
        <v>1857.6359</v>
      </c>
      <c r="J56" s="298">
        <f>F56*0.03</f>
        <v>2786.4538499999999</v>
      </c>
      <c r="K56" s="298">
        <v>2000</v>
      </c>
      <c r="L56" s="299">
        <f>(F56+G56+H56+I56+J56+K56)*C56</f>
        <v>142576.59673249998</v>
      </c>
      <c r="M56" s="300"/>
      <c r="N56" s="300"/>
      <c r="O56" s="300"/>
      <c r="P56" s="300"/>
    </row>
    <row r="57" spans="2:16" s="10" customFormat="1" ht="20.25" customHeight="1" x14ac:dyDescent="0.35">
      <c r="B57" s="21" t="s">
        <v>237</v>
      </c>
      <c r="C57" s="322">
        <v>1</v>
      </c>
      <c r="D57" s="19"/>
      <c r="E57" s="19" t="s">
        <v>233</v>
      </c>
      <c r="F57" s="297">
        <f t="shared" ref="F57:F58" si="45">F37*1.03</f>
        <v>92881.794999999998</v>
      </c>
      <c r="G57" s="318">
        <f>F57*0.0135</f>
        <v>1253.9042325</v>
      </c>
      <c r="H57" s="318">
        <f>F57*0.45</f>
        <v>41796.80775</v>
      </c>
      <c r="I57" s="318">
        <f>F57*0.02</f>
        <v>1857.6359</v>
      </c>
      <c r="J57" s="318">
        <f>F57*0.03</f>
        <v>2786.4538499999999</v>
      </c>
      <c r="K57" s="318">
        <v>2000</v>
      </c>
      <c r="L57" s="319">
        <f>(F57+G57+H57+I57+J57+K57)*C57</f>
        <v>142576.59673249998</v>
      </c>
      <c r="M57" s="298"/>
      <c r="N57" s="298"/>
      <c r="O57" s="298"/>
      <c r="P57" s="298"/>
    </row>
    <row r="58" spans="2:16" s="10" customFormat="1" ht="20.25" customHeight="1" x14ac:dyDescent="0.35">
      <c r="B58" s="21" t="s">
        <v>234</v>
      </c>
      <c r="C58" s="322">
        <v>3</v>
      </c>
      <c r="D58" s="19"/>
      <c r="E58" s="19" t="s">
        <v>233</v>
      </c>
      <c r="F58" s="297">
        <f t="shared" si="45"/>
        <v>92881.794999999998</v>
      </c>
      <c r="G58" s="318">
        <f>F58*0.0135</f>
        <v>1253.9042325</v>
      </c>
      <c r="H58" s="318">
        <f>F58*0.45</f>
        <v>41796.80775</v>
      </c>
      <c r="I58" s="318">
        <f>F58*0.02</f>
        <v>1857.6359</v>
      </c>
      <c r="J58" s="318">
        <f>F58*0.03</f>
        <v>2786.4538499999999</v>
      </c>
      <c r="K58" s="318">
        <v>2000</v>
      </c>
      <c r="L58" s="319">
        <f>(F58+G58+H58+I58+J58+K58)*C58</f>
        <v>427729.79019749991</v>
      </c>
      <c r="M58" s="298"/>
      <c r="N58" s="298"/>
      <c r="O58" s="298"/>
      <c r="P58" s="298"/>
    </row>
    <row r="59" spans="2:16" s="9" customFormat="1" ht="20.25" customHeight="1" x14ac:dyDescent="0.35">
      <c r="B59" s="21" t="s">
        <v>205</v>
      </c>
      <c r="C59" s="322">
        <v>1</v>
      </c>
      <c r="D59" s="19"/>
      <c r="E59" s="19" t="s">
        <v>206</v>
      </c>
      <c r="F59" s="297">
        <f>F39*1.03</f>
        <v>49172.715000000004</v>
      </c>
      <c r="G59" s="298">
        <f>F59*0.0135</f>
        <v>663.83165250000002</v>
      </c>
      <c r="H59" s="298">
        <f>F59*0.45</f>
        <v>22127.721750000001</v>
      </c>
      <c r="I59" s="298">
        <f>F59*0.02</f>
        <v>983.4543000000001</v>
      </c>
      <c r="J59" s="298">
        <f>F59*0.03</f>
        <v>1475.18145</v>
      </c>
      <c r="K59" s="298">
        <v>2000</v>
      </c>
      <c r="L59" s="299">
        <f>(F59+G59+H59+I59+J59+K59)*C59</f>
        <v>76422.904152500007</v>
      </c>
      <c r="M59" s="300"/>
      <c r="N59" s="300"/>
      <c r="O59" s="300"/>
      <c r="P59" s="300"/>
    </row>
    <row r="60" spans="2:16" s="9" customFormat="1" ht="21.75" customHeight="1" x14ac:dyDescent="0.35">
      <c r="B60" s="21"/>
      <c r="C60" s="322">
        <v>4</v>
      </c>
      <c r="D60" s="19" t="s">
        <v>61</v>
      </c>
      <c r="E60" s="19" t="s">
        <v>66</v>
      </c>
      <c r="F60" s="297">
        <f>F40*1.03</f>
        <v>38245.445</v>
      </c>
      <c r="G60" s="298">
        <f t="shared" ref="G60:G63" si="46">F60*0.0135</f>
        <v>516.31350750000001</v>
      </c>
      <c r="H60" s="298">
        <f t="shared" ref="H60:H63" si="47">F60*0.45</f>
        <v>17210.450250000002</v>
      </c>
      <c r="I60" s="298">
        <f t="shared" ref="I60:I63" si="48">F60*0.02</f>
        <v>764.90890000000002</v>
      </c>
      <c r="J60" s="298">
        <f t="shared" ref="J60:J63" si="49">F60*0.03</f>
        <v>1147.3633499999999</v>
      </c>
      <c r="K60" s="298">
        <v>750</v>
      </c>
      <c r="L60" s="299">
        <f t="shared" ref="L60:L63" si="50">(F60+G60+H60+I60+J60+K60)*C60</f>
        <v>234537.92403000002</v>
      </c>
      <c r="M60" s="300"/>
      <c r="N60" s="300"/>
      <c r="O60" s="300"/>
      <c r="P60" s="300"/>
    </row>
    <row r="61" spans="2:16" s="9" customFormat="1" ht="24" customHeight="1" x14ac:dyDescent="0.35">
      <c r="B61" s="21" t="s">
        <v>80</v>
      </c>
      <c r="C61" s="322">
        <v>4</v>
      </c>
      <c r="D61" s="19" t="s">
        <v>58</v>
      </c>
      <c r="E61" s="19" t="s">
        <v>59</v>
      </c>
      <c r="F61" s="297">
        <f>F41*1.03</f>
        <v>87418.16</v>
      </c>
      <c r="G61" s="298">
        <f t="shared" si="46"/>
        <v>1180.14516</v>
      </c>
      <c r="H61" s="298">
        <f t="shared" si="47"/>
        <v>39338.172000000006</v>
      </c>
      <c r="I61" s="298">
        <f t="shared" si="48"/>
        <v>1748.3632</v>
      </c>
      <c r="J61" s="298">
        <f t="shared" si="49"/>
        <v>2622.5448000000001</v>
      </c>
      <c r="K61" s="298">
        <v>2000</v>
      </c>
      <c r="L61" s="299">
        <f t="shared" si="50"/>
        <v>537229.54064000002</v>
      </c>
      <c r="M61" s="300"/>
      <c r="N61" s="300"/>
      <c r="O61" s="300"/>
      <c r="P61" s="300"/>
    </row>
    <row r="62" spans="2:16" s="10" customFormat="1" ht="17.25" customHeight="1" x14ac:dyDescent="0.35">
      <c r="B62" s="21" t="s">
        <v>235</v>
      </c>
      <c r="C62" s="322">
        <v>3</v>
      </c>
      <c r="D62" s="19"/>
      <c r="E62" s="19" t="s">
        <v>236</v>
      </c>
      <c r="F62" s="297">
        <f>80000</f>
        <v>80000</v>
      </c>
      <c r="G62" s="298">
        <f t="shared" si="46"/>
        <v>1080</v>
      </c>
      <c r="H62" s="298">
        <f t="shared" si="47"/>
        <v>36000</v>
      </c>
      <c r="I62" s="298">
        <f t="shared" si="48"/>
        <v>1600</v>
      </c>
      <c r="J62" s="298">
        <f t="shared" si="49"/>
        <v>2400</v>
      </c>
      <c r="K62" s="298">
        <v>2000</v>
      </c>
      <c r="L62" s="299">
        <f t="shared" si="50"/>
        <v>369240</v>
      </c>
      <c r="M62" s="298"/>
      <c r="N62" s="298"/>
      <c r="O62" s="298"/>
      <c r="P62" s="298"/>
    </row>
    <row r="63" spans="2:16" s="9" customFormat="1" ht="21" customHeight="1" x14ac:dyDescent="0.35">
      <c r="B63" s="21" t="s">
        <v>81</v>
      </c>
      <c r="C63" s="322">
        <v>2</v>
      </c>
      <c r="D63" s="19" t="s">
        <v>72</v>
      </c>
      <c r="E63" s="19" t="s">
        <v>73</v>
      </c>
      <c r="F63" s="297">
        <f>F43*1.03</f>
        <v>92881.794999999998</v>
      </c>
      <c r="G63" s="298">
        <f t="shared" si="46"/>
        <v>1253.9042325</v>
      </c>
      <c r="H63" s="298">
        <f t="shared" si="47"/>
        <v>41796.80775</v>
      </c>
      <c r="I63" s="298">
        <f t="shared" si="48"/>
        <v>1857.6359</v>
      </c>
      <c r="J63" s="298">
        <f t="shared" si="49"/>
        <v>2786.4538499999999</v>
      </c>
      <c r="K63" s="298">
        <v>2000</v>
      </c>
      <c r="L63" s="299">
        <f t="shared" si="50"/>
        <v>285153.19346499996</v>
      </c>
      <c r="M63" s="300"/>
      <c r="N63" s="300"/>
      <c r="O63" s="300"/>
      <c r="P63" s="300"/>
    </row>
    <row r="64" spans="2:16" s="9" customFormat="1" ht="22.5" customHeight="1" x14ac:dyDescent="0.35">
      <c r="B64" s="22"/>
      <c r="C64" s="323"/>
      <c r="D64" s="23"/>
      <c r="E64" s="23"/>
      <c r="F64" s="301"/>
      <c r="G64" s="301"/>
      <c r="H64" s="301"/>
      <c r="I64" s="302"/>
      <c r="J64" s="302"/>
      <c r="K64" s="302"/>
      <c r="L64" s="303"/>
      <c r="M64" s="300"/>
      <c r="N64" s="300"/>
      <c r="O64" s="300"/>
      <c r="P64" s="300"/>
    </row>
    <row r="65" spans="2:16" s="9" customFormat="1" ht="22.5" customHeight="1" x14ac:dyDescent="0.35">
      <c r="B65" s="21" t="str">
        <f>B45</f>
        <v>Channel</v>
      </c>
      <c r="C65" s="322">
        <v>2</v>
      </c>
      <c r="D65" s="19" t="str">
        <f>D45</f>
        <v>head of channel</v>
      </c>
      <c r="E65" s="19" t="s">
        <v>52</v>
      </c>
      <c r="F65" s="297">
        <f>F45*1.03</f>
        <v>87418.16</v>
      </c>
      <c r="G65" s="298">
        <f>F65*0.0135</f>
        <v>1180.14516</v>
      </c>
      <c r="H65" s="298">
        <f>F65*0.45</f>
        <v>39338.172000000006</v>
      </c>
      <c r="I65" s="298">
        <f>F65*0.02</f>
        <v>1748.3632</v>
      </c>
      <c r="J65" s="298">
        <f>F65*0.03</f>
        <v>2622.5448000000001</v>
      </c>
      <c r="K65" s="298">
        <v>2000</v>
      </c>
      <c r="L65" s="299">
        <f>(F65+G65+H65+I65+J65+K65)*C65</f>
        <v>268614.77032000001</v>
      </c>
      <c r="M65" s="300"/>
      <c r="N65" s="300"/>
      <c r="O65" s="300"/>
      <c r="P65" s="300"/>
    </row>
    <row r="66" spans="2:16" s="9" customFormat="1" ht="21.75" customHeight="1" x14ac:dyDescent="0.35">
      <c r="B66" s="21"/>
      <c r="C66" s="322">
        <v>7</v>
      </c>
      <c r="D66" s="19" t="s">
        <v>55</v>
      </c>
      <c r="E66" s="19" t="s">
        <v>68</v>
      </c>
      <c r="F66" s="297">
        <f>F46*1.03</f>
        <v>38245.445</v>
      </c>
      <c r="G66" s="298">
        <f t="shared" ref="G66" si="51">F66*0.0135</f>
        <v>516.31350750000001</v>
      </c>
      <c r="H66" s="298">
        <f>F66*0.45</f>
        <v>17210.450250000002</v>
      </c>
      <c r="I66" s="298">
        <f t="shared" ref="I66" si="52">F66*0.02</f>
        <v>764.90890000000002</v>
      </c>
      <c r="J66" s="298">
        <f t="shared" ref="J66" si="53">F66*0.03</f>
        <v>1147.3633499999999</v>
      </c>
      <c r="K66" s="298">
        <v>2000</v>
      </c>
      <c r="L66" s="299">
        <f t="shared" ref="L66" si="54">(F66+G66+H66+I66+J66+K66)*C66</f>
        <v>419191.36705250002</v>
      </c>
      <c r="M66" s="300"/>
      <c r="N66" s="300"/>
      <c r="O66" s="300"/>
      <c r="P66" s="300"/>
    </row>
    <row r="67" spans="2:16" s="9" customFormat="1" ht="21.75" customHeight="1" x14ac:dyDescent="0.35">
      <c r="B67" s="21"/>
      <c r="C67" s="322" t="s">
        <v>71</v>
      </c>
      <c r="D67" s="19" t="s">
        <v>71</v>
      </c>
      <c r="E67" s="19" t="s">
        <v>71</v>
      </c>
      <c r="F67" s="297" t="s">
        <v>71</v>
      </c>
      <c r="G67" s="298" t="s">
        <v>71</v>
      </c>
      <c r="H67" s="298" t="s">
        <v>71</v>
      </c>
      <c r="I67" s="298" t="s">
        <v>71</v>
      </c>
      <c r="J67" s="298" t="s">
        <v>71</v>
      </c>
      <c r="K67" s="298" t="s">
        <v>71</v>
      </c>
      <c r="L67" s="299" t="s">
        <v>71</v>
      </c>
      <c r="M67" s="300"/>
      <c r="N67" s="300"/>
      <c r="O67" s="300"/>
      <c r="P67" s="300"/>
    </row>
    <row r="68" spans="2:16" s="9" customFormat="1" ht="17.25" customHeight="1" x14ac:dyDescent="0.35">
      <c r="B68" s="21" t="s">
        <v>57</v>
      </c>
      <c r="C68" s="322">
        <v>10</v>
      </c>
      <c r="D68" s="19" t="s">
        <v>60</v>
      </c>
      <c r="E68" s="19" t="s">
        <v>67</v>
      </c>
      <c r="F68" s="297">
        <f>F48*1.03</f>
        <v>38245.445</v>
      </c>
      <c r="G68" s="298">
        <f t="shared" ref="G68:G71" si="55">F68*0.0135</f>
        <v>516.31350750000001</v>
      </c>
      <c r="H68" s="298">
        <f t="shared" ref="H68:H71" si="56">F68*0.45</f>
        <v>17210.450250000002</v>
      </c>
      <c r="I68" s="298">
        <f t="shared" ref="I68:I71" si="57">F68*0.02</f>
        <v>764.90890000000002</v>
      </c>
      <c r="J68" s="298">
        <f t="shared" ref="J68:J71" si="58">F68*0.03</f>
        <v>1147.3633499999999</v>
      </c>
      <c r="K68" s="298">
        <v>1000</v>
      </c>
      <c r="L68" s="299">
        <f t="shared" ref="L68:L71" si="59">(F68+G68+H68+I68+J68+K68)*C68</f>
        <v>588844.81007500004</v>
      </c>
      <c r="M68" s="300"/>
      <c r="N68" s="300"/>
      <c r="O68" s="300"/>
      <c r="P68" s="300"/>
    </row>
    <row r="69" spans="2:16" s="9" customFormat="1" ht="21" customHeight="1" x14ac:dyDescent="0.35">
      <c r="B69" s="21" t="s">
        <v>71</v>
      </c>
      <c r="C69" s="322">
        <v>5</v>
      </c>
      <c r="D69" s="19" t="s">
        <v>61</v>
      </c>
      <c r="E69" s="19" t="s">
        <v>66</v>
      </c>
      <c r="F69" s="297">
        <f>F49*1.03</f>
        <v>87418.16</v>
      </c>
      <c r="G69" s="298">
        <f t="shared" si="55"/>
        <v>1180.14516</v>
      </c>
      <c r="H69" s="298">
        <f t="shared" si="56"/>
        <v>39338.172000000006</v>
      </c>
      <c r="I69" s="298">
        <f t="shared" si="57"/>
        <v>1748.3632</v>
      </c>
      <c r="J69" s="298">
        <f t="shared" si="58"/>
        <v>2622.5448000000001</v>
      </c>
      <c r="K69" s="298">
        <v>750</v>
      </c>
      <c r="L69" s="299">
        <f t="shared" si="59"/>
        <v>665286.92580000008</v>
      </c>
      <c r="M69" s="300"/>
      <c r="N69" s="300"/>
      <c r="O69" s="300"/>
      <c r="P69" s="300"/>
    </row>
    <row r="70" spans="2:16" s="9" customFormat="1" ht="22.5" customHeight="1" x14ac:dyDescent="0.35">
      <c r="B70" s="21" t="s">
        <v>62</v>
      </c>
      <c r="C70" s="322">
        <v>2</v>
      </c>
      <c r="D70" s="19" t="s">
        <v>65</v>
      </c>
      <c r="E70" s="19" t="s">
        <v>56</v>
      </c>
      <c r="F70" s="297">
        <f>F50*1.03</f>
        <v>47740.5</v>
      </c>
      <c r="G70" s="298">
        <f t="shared" si="55"/>
        <v>644.49675000000002</v>
      </c>
      <c r="H70" s="298">
        <f t="shared" si="56"/>
        <v>21483.225000000002</v>
      </c>
      <c r="I70" s="298">
        <f t="shared" si="57"/>
        <v>954.81000000000006</v>
      </c>
      <c r="J70" s="298">
        <f t="shared" si="58"/>
        <v>1432.2149999999999</v>
      </c>
      <c r="K70" s="298">
        <v>1000</v>
      </c>
      <c r="L70" s="299">
        <f t="shared" si="59"/>
        <v>146510.49349999998</v>
      </c>
      <c r="M70" s="300"/>
      <c r="N70" s="300"/>
      <c r="O70" s="300"/>
      <c r="P70" s="300"/>
    </row>
    <row r="71" spans="2:16" s="9" customFormat="1" ht="22.5" customHeight="1" x14ac:dyDescent="0.35">
      <c r="B71" s="21" t="s">
        <v>63</v>
      </c>
      <c r="C71" s="322">
        <v>12</v>
      </c>
      <c r="D71" s="19" t="s">
        <v>64</v>
      </c>
      <c r="E71" s="19" t="s">
        <v>56</v>
      </c>
      <c r="F71" s="297">
        <f>F51*1.03</f>
        <v>0</v>
      </c>
      <c r="G71" s="298">
        <f t="shared" si="55"/>
        <v>0</v>
      </c>
      <c r="H71" s="298">
        <f t="shared" si="56"/>
        <v>0</v>
      </c>
      <c r="I71" s="298">
        <f t="shared" si="57"/>
        <v>0</v>
      </c>
      <c r="J71" s="298">
        <f t="shared" si="58"/>
        <v>0</v>
      </c>
      <c r="K71" s="298">
        <v>1000</v>
      </c>
      <c r="L71" s="299">
        <f t="shared" si="59"/>
        <v>12000</v>
      </c>
      <c r="M71" s="300"/>
      <c r="N71" s="300"/>
      <c r="O71" s="300"/>
      <c r="P71" s="300"/>
    </row>
    <row r="72" spans="2:16" s="9" customFormat="1" ht="16.5" customHeight="1" x14ac:dyDescent="0.35">
      <c r="B72" s="21"/>
      <c r="C72" s="322"/>
      <c r="D72" s="19"/>
      <c r="E72" s="19"/>
      <c r="F72" s="297"/>
      <c r="G72" s="298"/>
      <c r="H72" s="298"/>
      <c r="I72" s="298"/>
      <c r="J72" s="298"/>
      <c r="K72" s="298"/>
      <c r="L72" s="299"/>
      <c r="M72" s="300"/>
      <c r="N72" s="300"/>
      <c r="O72" s="300"/>
      <c r="P72" s="300"/>
    </row>
    <row r="73" spans="2:16" ht="18" customHeight="1" x14ac:dyDescent="0.35">
      <c r="B73" s="355" t="s">
        <v>1</v>
      </c>
      <c r="C73" s="356">
        <f>SUM(C56:C72)</f>
        <v>57</v>
      </c>
      <c r="D73" s="357"/>
      <c r="E73" s="357"/>
      <c r="F73" s="358">
        <f>F56*$C$16+$C$19*F59+F60*$C$20+$C$21*F61+F63*$C$23+$C$25*F65+F66*$C$26+$C$28*F68+F69*$C$29+$C$30*F70+F71*$C$31</f>
        <v>1532417.0049999999</v>
      </c>
      <c r="G73" s="358">
        <f t="shared" ref="G73:K73" si="60">G56*$C$16+$C$19*G59+G60*$C$20+$C$21*G61+G63*$C$23+$C$25*G65+G66*$C$26+$C$28*G68+G69*$C$29+$C$30*G70+G71*$C$31</f>
        <v>20687.6295675</v>
      </c>
      <c r="H73" s="358">
        <f t="shared" si="60"/>
        <v>689587.65225000004</v>
      </c>
      <c r="I73" s="358">
        <f t="shared" si="60"/>
        <v>30648.340100000001</v>
      </c>
      <c r="J73" s="358">
        <f t="shared" si="60"/>
        <v>45972.510150000002</v>
      </c>
      <c r="K73" s="358">
        <f t="shared" si="60"/>
        <v>44500</v>
      </c>
      <c r="L73" s="359">
        <f>SUM(L56:L72)</f>
        <v>4315914.9126974996</v>
      </c>
      <c r="M73" s="300"/>
      <c r="N73" s="300"/>
      <c r="O73" s="300"/>
      <c r="P73" s="300"/>
    </row>
    <row r="74" spans="2:16" s="9" customFormat="1" ht="27.75" customHeight="1" x14ac:dyDescent="0.35">
      <c r="B74" s="18">
        <v>2025</v>
      </c>
      <c r="C74" s="32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</row>
    <row r="75" spans="2:16" s="9" customFormat="1" ht="29" x14ac:dyDescent="0.35">
      <c r="B75" s="92" t="s">
        <v>44</v>
      </c>
      <c r="C75" s="321" t="s">
        <v>204</v>
      </c>
      <c r="D75" s="93" t="s">
        <v>54</v>
      </c>
      <c r="E75" s="93" t="s">
        <v>51</v>
      </c>
      <c r="F75" s="304" t="s">
        <v>53</v>
      </c>
      <c r="G75" s="304" t="s">
        <v>46</v>
      </c>
      <c r="H75" s="304" t="s">
        <v>45</v>
      </c>
      <c r="I75" s="305" t="s">
        <v>47</v>
      </c>
      <c r="J75" s="305" t="s">
        <v>48</v>
      </c>
      <c r="K75" s="305" t="s">
        <v>50</v>
      </c>
      <c r="L75" s="306" t="s">
        <v>49</v>
      </c>
      <c r="M75" s="300"/>
      <c r="N75" s="300"/>
      <c r="O75" s="300"/>
      <c r="P75" s="300"/>
    </row>
    <row r="76" spans="2:16" s="9" customFormat="1" ht="17.25" customHeight="1" x14ac:dyDescent="0.35">
      <c r="B76" s="21" t="s">
        <v>202</v>
      </c>
      <c r="C76" s="322">
        <v>1</v>
      </c>
      <c r="D76" s="19" t="s">
        <v>71</v>
      </c>
      <c r="E76" s="19" t="s">
        <v>74</v>
      </c>
      <c r="F76" s="297">
        <f>F56*1.03</f>
        <v>95668.248850000004</v>
      </c>
      <c r="G76" s="298">
        <f>F76*0.0135</f>
        <v>1291.5213594750001</v>
      </c>
      <c r="H76" s="298">
        <f>F76*0.45</f>
        <v>43050.711982500005</v>
      </c>
      <c r="I76" s="298">
        <f>F76*0.02</f>
        <v>1913.3649770000002</v>
      </c>
      <c r="J76" s="298">
        <f>F76*0.03</f>
        <v>2870.0474654999998</v>
      </c>
      <c r="K76" s="298">
        <v>2000</v>
      </c>
      <c r="L76" s="299">
        <f>(F76+G76+H76+I76+J76+K76)*C76</f>
        <v>146793.894634475</v>
      </c>
      <c r="M76" s="300"/>
      <c r="N76" s="300"/>
      <c r="O76" s="300"/>
      <c r="P76" s="300"/>
    </row>
    <row r="77" spans="2:16" s="10" customFormat="1" ht="20.25" customHeight="1" x14ac:dyDescent="0.35">
      <c r="B77" s="21" t="s">
        <v>237</v>
      </c>
      <c r="C77" s="322">
        <v>1</v>
      </c>
      <c r="D77" s="19"/>
      <c r="E77" s="19" t="s">
        <v>233</v>
      </c>
      <c r="F77" s="297">
        <f t="shared" ref="F77:F78" si="61">F57*1.03</f>
        <v>95668.248850000004</v>
      </c>
      <c r="G77" s="318">
        <f>F77*0.0135</f>
        <v>1291.5213594750001</v>
      </c>
      <c r="H77" s="318">
        <f>F77*0.45</f>
        <v>43050.711982500005</v>
      </c>
      <c r="I77" s="318">
        <f>F77*0.02</f>
        <v>1913.3649770000002</v>
      </c>
      <c r="J77" s="318">
        <f>F77*0.03</f>
        <v>2870.0474654999998</v>
      </c>
      <c r="K77" s="318">
        <v>2000</v>
      </c>
      <c r="L77" s="319">
        <f>(F77+G77+H77+I77+J77+K77)*C77</f>
        <v>146793.894634475</v>
      </c>
      <c r="M77" s="298"/>
      <c r="N77" s="298"/>
      <c r="O77" s="298"/>
      <c r="P77" s="298"/>
    </row>
    <row r="78" spans="2:16" s="10" customFormat="1" ht="20.25" customHeight="1" x14ac:dyDescent="0.35">
      <c r="B78" s="21" t="s">
        <v>234</v>
      </c>
      <c r="C78" s="322">
        <v>3</v>
      </c>
      <c r="D78" s="19"/>
      <c r="E78" s="19" t="s">
        <v>233</v>
      </c>
      <c r="F78" s="297">
        <f t="shared" si="61"/>
        <v>95668.248850000004</v>
      </c>
      <c r="G78" s="318">
        <f>F78*0.0135</f>
        <v>1291.5213594750001</v>
      </c>
      <c r="H78" s="318">
        <f>F78*0.45</f>
        <v>43050.711982500005</v>
      </c>
      <c r="I78" s="318">
        <f>F78*0.02</f>
        <v>1913.3649770000002</v>
      </c>
      <c r="J78" s="318">
        <f>F78*0.03</f>
        <v>2870.0474654999998</v>
      </c>
      <c r="K78" s="318">
        <v>2000</v>
      </c>
      <c r="L78" s="319">
        <f>(F78+G78+H78+I78+J78+K78)*C78</f>
        <v>440381.683903425</v>
      </c>
      <c r="M78" s="298"/>
      <c r="N78" s="298"/>
      <c r="O78" s="298"/>
      <c r="P78" s="298"/>
    </row>
    <row r="79" spans="2:16" s="9" customFormat="1" ht="21.75" customHeight="1" x14ac:dyDescent="0.35">
      <c r="B79" s="21" t="s">
        <v>205</v>
      </c>
      <c r="C79" s="322">
        <v>1</v>
      </c>
      <c r="D79" s="19"/>
      <c r="E79" s="19" t="s">
        <v>206</v>
      </c>
      <c r="F79" s="297">
        <f>F59*1.03</f>
        <v>50647.896450000007</v>
      </c>
      <c r="G79" s="298">
        <f>F79*0.0135</f>
        <v>683.74660207500006</v>
      </c>
      <c r="H79" s="298">
        <f>F79*0.45</f>
        <v>22791.553402500005</v>
      </c>
      <c r="I79" s="298">
        <f>F79*0.02</f>
        <v>1012.9579290000001</v>
      </c>
      <c r="J79" s="298">
        <f>F79*0.03</f>
        <v>1519.4368935000002</v>
      </c>
      <c r="K79" s="298">
        <v>2000</v>
      </c>
      <c r="L79" s="299">
        <f>(F79+G79+H79+I79+J79+K79)*C79</f>
        <v>78655.591277075</v>
      </c>
      <c r="M79" s="300"/>
      <c r="N79" s="300"/>
      <c r="O79" s="300"/>
      <c r="P79" s="300"/>
    </row>
    <row r="80" spans="2:16" s="9" customFormat="1" ht="20.25" customHeight="1" x14ac:dyDescent="0.35">
      <c r="B80" s="21" t="s">
        <v>71</v>
      </c>
      <c r="C80" s="322">
        <v>2</v>
      </c>
      <c r="D80" s="19" t="s">
        <v>61</v>
      </c>
      <c r="E80" s="19" t="s">
        <v>66</v>
      </c>
      <c r="F80" s="297">
        <f>F60*1.03</f>
        <v>39392.808349999999</v>
      </c>
      <c r="G80" s="298">
        <f t="shared" ref="G80:G83" si="62">F80*0.0135</f>
        <v>531.80291272499994</v>
      </c>
      <c r="H80" s="298">
        <f t="shared" ref="H80:H83" si="63">F80*0.45</f>
        <v>17726.763757500001</v>
      </c>
      <c r="I80" s="298">
        <f t="shared" ref="I80:I83" si="64">F80*0.02</f>
        <v>787.85616700000003</v>
      </c>
      <c r="J80" s="298">
        <f t="shared" ref="J80:J83" si="65">F80*0.03</f>
        <v>1181.7842504999999</v>
      </c>
      <c r="K80" s="298">
        <v>750</v>
      </c>
      <c r="L80" s="299">
        <f t="shared" ref="L80:L83" si="66">(F80+G80+H80+I80+J80+K80)*C80</f>
        <v>120742.03087544999</v>
      </c>
      <c r="M80" s="300"/>
      <c r="N80" s="300"/>
      <c r="O80" s="300"/>
      <c r="P80" s="300"/>
    </row>
    <row r="81" spans="2:16" s="9" customFormat="1" ht="24" customHeight="1" x14ac:dyDescent="0.35">
      <c r="B81" s="21" t="s">
        <v>80</v>
      </c>
      <c r="C81" s="322">
        <v>4</v>
      </c>
      <c r="D81" s="19" t="s">
        <v>58</v>
      </c>
      <c r="E81" s="19" t="s">
        <v>59</v>
      </c>
      <c r="F81" s="297">
        <f>F61*1.03</f>
        <v>90040.704800000007</v>
      </c>
      <c r="G81" s="298">
        <f t="shared" si="62"/>
        <v>1215.5495148</v>
      </c>
      <c r="H81" s="298">
        <f t="shared" si="63"/>
        <v>40518.317160000006</v>
      </c>
      <c r="I81" s="298">
        <f t="shared" si="64"/>
        <v>1800.8140960000001</v>
      </c>
      <c r="J81" s="298">
        <f t="shared" si="65"/>
        <v>2701.2211440000001</v>
      </c>
      <c r="K81" s="298">
        <v>2000</v>
      </c>
      <c r="L81" s="299">
        <f t="shared" si="66"/>
        <v>553106.4268592</v>
      </c>
      <c r="M81" s="300"/>
      <c r="N81" s="300"/>
      <c r="O81" s="300"/>
      <c r="P81" s="300"/>
    </row>
    <row r="82" spans="2:16" s="10" customFormat="1" ht="17.25" customHeight="1" x14ac:dyDescent="0.35">
      <c r="B82" s="21" t="s">
        <v>235</v>
      </c>
      <c r="C82" s="322">
        <v>3</v>
      </c>
      <c r="D82" s="19"/>
      <c r="E82" s="19" t="s">
        <v>236</v>
      </c>
      <c r="F82" s="297">
        <f>80000</f>
        <v>80000</v>
      </c>
      <c r="G82" s="298">
        <f t="shared" si="62"/>
        <v>1080</v>
      </c>
      <c r="H82" s="298">
        <f t="shared" si="63"/>
        <v>36000</v>
      </c>
      <c r="I82" s="298">
        <f t="shared" si="64"/>
        <v>1600</v>
      </c>
      <c r="J82" s="298">
        <f t="shared" si="65"/>
        <v>2400</v>
      </c>
      <c r="K82" s="298">
        <v>2000</v>
      </c>
      <c r="L82" s="299">
        <f t="shared" si="66"/>
        <v>369240</v>
      </c>
      <c r="M82" s="298"/>
      <c r="N82" s="298"/>
      <c r="O82" s="298"/>
      <c r="P82" s="298"/>
    </row>
    <row r="83" spans="2:16" s="9" customFormat="1" ht="18" customHeight="1" x14ac:dyDescent="0.35">
      <c r="B83" s="21" t="s">
        <v>81</v>
      </c>
      <c r="C83" s="322">
        <v>2</v>
      </c>
      <c r="D83" s="19" t="s">
        <v>72</v>
      </c>
      <c r="E83" s="19" t="s">
        <v>73</v>
      </c>
      <c r="F83" s="297">
        <f>F63*1.03</f>
        <v>95668.248850000004</v>
      </c>
      <c r="G83" s="298">
        <f t="shared" si="62"/>
        <v>1291.5213594750001</v>
      </c>
      <c r="H83" s="298">
        <f t="shared" si="63"/>
        <v>43050.711982500005</v>
      </c>
      <c r="I83" s="298">
        <f t="shared" si="64"/>
        <v>1913.3649770000002</v>
      </c>
      <c r="J83" s="298">
        <f t="shared" si="65"/>
        <v>2870.0474654999998</v>
      </c>
      <c r="K83" s="298">
        <v>2000</v>
      </c>
      <c r="L83" s="299">
        <f t="shared" si="66"/>
        <v>293587.78926895</v>
      </c>
      <c r="M83" s="300"/>
      <c r="N83" s="300"/>
      <c r="O83" s="300"/>
      <c r="P83" s="300"/>
    </row>
    <row r="84" spans="2:16" s="9" customFormat="1" ht="21" customHeight="1" x14ac:dyDescent="0.35">
      <c r="B84" s="22"/>
      <c r="C84" s="323"/>
      <c r="D84" s="23"/>
      <c r="E84" s="23"/>
      <c r="F84" s="301"/>
      <c r="G84" s="301"/>
      <c r="H84" s="301"/>
      <c r="I84" s="302"/>
      <c r="J84" s="302"/>
      <c r="K84" s="302"/>
      <c r="L84" s="303"/>
      <c r="M84" s="300"/>
      <c r="N84" s="300"/>
      <c r="O84" s="300"/>
      <c r="P84" s="300"/>
    </row>
    <row r="85" spans="2:16" s="9" customFormat="1" ht="21.75" customHeight="1" x14ac:dyDescent="0.35">
      <c r="B85" s="21" t="s">
        <v>75</v>
      </c>
      <c r="C85" s="322">
        <v>3</v>
      </c>
      <c r="D85" s="19" t="s">
        <v>76</v>
      </c>
      <c r="E85" s="19" t="s">
        <v>52</v>
      </c>
      <c r="F85" s="297">
        <f>F65*1.03</f>
        <v>90040.704800000007</v>
      </c>
      <c r="G85" s="298">
        <f>F85*0.0135</f>
        <v>1215.5495148</v>
      </c>
      <c r="H85" s="298">
        <f>F85*0.45</f>
        <v>40518.317160000006</v>
      </c>
      <c r="I85" s="298">
        <f>F85*0.02</f>
        <v>1800.8140960000001</v>
      </c>
      <c r="J85" s="298">
        <f>F85*0.03</f>
        <v>2701.2211440000001</v>
      </c>
      <c r="K85" s="298">
        <v>2000</v>
      </c>
      <c r="L85" s="299">
        <f>(F85+G85+H85+I85+J85+K85)*C85</f>
        <v>414829.8201444</v>
      </c>
      <c r="M85" s="300"/>
      <c r="N85" s="300"/>
      <c r="O85" s="300"/>
      <c r="P85" s="300"/>
    </row>
    <row r="86" spans="2:16" s="9" customFormat="1" ht="24" customHeight="1" x14ac:dyDescent="0.35">
      <c r="B86" s="21"/>
      <c r="C86" s="322">
        <v>10</v>
      </c>
      <c r="D86" s="19" t="s">
        <v>55</v>
      </c>
      <c r="E86" s="19" t="s">
        <v>68</v>
      </c>
      <c r="F86" s="297">
        <f>F66*1.03</f>
        <v>39392.808349999999</v>
      </c>
      <c r="G86" s="298">
        <f t="shared" ref="G86" si="67">F86*0.0135</f>
        <v>531.80291272499994</v>
      </c>
      <c r="H86" s="298">
        <f>F86*0.45</f>
        <v>17726.763757500001</v>
      </c>
      <c r="I86" s="298">
        <f t="shared" ref="I86" si="68">F86*0.02</f>
        <v>787.85616700000003</v>
      </c>
      <c r="J86" s="298">
        <f t="shared" ref="J86" si="69">F86*0.03</f>
        <v>1181.7842504999999</v>
      </c>
      <c r="K86" s="298">
        <v>2000</v>
      </c>
      <c r="L86" s="299">
        <f t="shared" ref="L86" si="70">(F86+G86+H86+I86+J86+K86)*C86</f>
        <v>616210.15437724988</v>
      </c>
      <c r="M86" s="300"/>
      <c r="N86" s="300"/>
      <c r="O86" s="300"/>
      <c r="P86" s="300"/>
    </row>
    <row r="87" spans="2:16" s="9" customFormat="1" ht="20.25" customHeight="1" x14ac:dyDescent="0.35">
      <c r="B87" s="21"/>
      <c r="C87" s="322" t="s">
        <v>71</v>
      </c>
      <c r="D87" s="19" t="s">
        <v>71</v>
      </c>
      <c r="E87" s="19" t="s">
        <v>71</v>
      </c>
      <c r="F87" s="297" t="s">
        <v>71</v>
      </c>
      <c r="G87" s="298" t="s">
        <v>71</v>
      </c>
      <c r="H87" s="298" t="s">
        <v>71</v>
      </c>
      <c r="I87" s="298" t="s">
        <v>71</v>
      </c>
      <c r="J87" s="298" t="s">
        <v>71</v>
      </c>
      <c r="K87" s="298" t="s">
        <v>71</v>
      </c>
      <c r="L87" s="299" t="s">
        <v>71</v>
      </c>
      <c r="M87" s="300"/>
      <c r="N87" s="300"/>
      <c r="O87" s="300"/>
      <c r="P87" s="300"/>
    </row>
    <row r="88" spans="2:16" s="9" customFormat="1" ht="18" customHeight="1" x14ac:dyDescent="0.35">
      <c r="B88" s="21" t="s">
        <v>57</v>
      </c>
      <c r="C88" s="322">
        <v>10</v>
      </c>
      <c r="D88" s="19" t="s">
        <v>60</v>
      </c>
      <c r="E88" s="19" t="s">
        <v>67</v>
      </c>
      <c r="F88" s="297">
        <f>F68*1.03</f>
        <v>39392.808349999999</v>
      </c>
      <c r="G88" s="298">
        <f t="shared" ref="G88:G91" si="71">F88*0.0135</f>
        <v>531.80291272499994</v>
      </c>
      <c r="H88" s="298">
        <f t="shared" ref="H88:H91" si="72">F88*0.45</f>
        <v>17726.763757500001</v>
      </c>
      <c r="I88" s="298">
        <f t="shared" ref="I88:I91" si="73">F88*0.02</f>
        <v>787.85616700000003</v>
      </c>
      <c r="J88" s="298">
        <f t="shared" ref="J88:J91" si="74">F88*0.03</f>
        <v>1181.7842504999999</v>
      </c>
      <c r="K88" s="298">
        <v>1000</v>
      </c>
      <c r="L88" s="299">
        <f t="shared" ref="L88:L91" si="75">(F88+G88+H88+I88+J88+K88)*C88</f>
        <v>606210.15437724988</v>
      </c>
      <c r="M88" s="300"/>
      <c r="N88" s="300"/>
      <c r="O88" s="300"/>
      <c r="P88" s="300"/>
    </row>
    <row r="89" spans="2:16" s="9" customFormat="1" ht="21.75" customHeight="1" x14ac:dyDescent="0.35">
      <c r="B89" s="21" t="s">
        <v>48</v>
      </c>
      <c r="C89" s="322">
        <v>6</v>
      </c>
      <c r="D89" s="19" t="s">
        <v>61</v>
      </c>
      <c r="E89" s="19" t="s">
        <v>66</v>
      </c>
      <c r="F89" s="297">
        <f>F69*1.03</f>
        <v>90040.704800000007</v>
      </c>
      <c r="G89" s="298">
        <f t="shared" si="71"/>
        <v>1215.5495148</v>
      </c>
      <c r="H89" s="298">
        <f t="shared" si="72"/>
        <v>40518.317160000006</v>
      </c>
      <c r="I89" s="298">
        <f t="shared" si="73"/>
        <v>1800.8140960000001</v>
      </c>
      <c r="J89" s="298">
        <f t="shared" si="74"/>
        <v>2701.2211440000001</v>
      </c>
      <c r="K89" s="298">
        <v>750</v>
      </c>
      <c r="L89" s="299">
        <f t="shared" si="75"/>
        <v>822159.6402888</v>
      </c>
      <c r="M89" s="300"/>
      <c r="N89" s="300"/>
      <c r="O89" s="300"/>
      <c r="P89" s="300"/>
    </row>
    <row r="90" spans="2:16" s="9" customFormat="1" ht="18.75" customHeight="1" x14ac:dyDescent="0.35">
      <c r="B90" s="21" t="s">
        <v>62</v>
      </c>
      <c r="C90" s="322">
        <v>2</v>
      </c>
      <c r="D90" s="19" t="s">
        <v>65</v>
      </c>
      <c r="E90" s="19" t="s">
        <v>56</v>
      </c>
      <c r="F90" s="297">
        <f>F70*1.03</f>
        <v>49172.715000000004</v>
      </c>
      <c r="G90" s="298">
        <f t="shared" si="71"/>
        <v>663.83165250000002</v>
      </c>
      <c r="H90" s="298">
        <f t="shared" si="72"/>
        <v>22127.721750000001</v>
      </c>
      <c r="I90" s="298">
        <f t="shared" si="73"/>
        <v>983.4543000000001</v>
      </c>
      <c r="J90" s="298">
        <f t="shared" si="74"/>
        <v>1475.18145</v>
      </c>
      <c r="K90" s="298">
        <v>1000</v>
      </c>
      <c r="L90" s="299">
        <f t="shared" si="75"/>
        <v>150845.80830500001</v>
      </c>
      <c r="M90" s="300"/>
      <c r="N90" s="300"/>
      <c r="O90" s="300"/>
      <c r="P90" s="300"/>
    </row>
    <row r="91" spans="2:16" s="9" customFormat="1" ht="18.75" customHeight="1" x14ac:dyDescent="0.35">
      <c r="B91" s="21" t="s">
        <v>63</v>
      </c>
      <c r="C91" s="322">
        <v>15</v>
      </c>
      <c r="D91" s="19" t="s">
        <v>64</v>
      </c>
      <c r="E91" s="19" t="s">
        <v>56</v>
      </c>
      <c r="F91" s="297">
        <f>F71*1.03</f>
        <v>0</v>
      </c>
      <c r="G91" s="298">
        <f t="shared" si="71"/>
        <v>0</v>
      </c>
      <c r="H91" s="298">
        <f t="shared" si="72"/>
        <v>0</v>
      </c>
      <c r="I91" s="298">
        <f t="shared" si="73"/>
        <v>0</v>
      </c>
      <c r="J91" s="298">
        <f t="shared" si="74"/>
        <v>0</v>
      </c>
      <c r="K91" s="298">
        <v>1000</v>
      </c>
      <c r="L91" s="299">
        <f t="shared" si="75"/>
        <v>15000</v>
      </c>
      <c r="M91" s="300"/>
      <c r="N91" s="300"/>
      <c r="O91" s="300"/>
      <c r="P91" s="300"/>
    </row>
    <row r="92" spans="2:16" s="9" customFormat="1" ht="16.5" customHeight="1" x14ac:dyDescent="0.35">
      <c r="B92" s="21"/>
      <c r="C92" s="322"/>
      <c r="D92" s="19"/>
      <c r="E92" s="19"/>
      <c r="F92" s="297"/>
      <c r="G92" s="298"/>
      <c r="H92" s="298"/>
      <c r="I92" s="298"/>
      <c r="J92" s="298"/>
      <c r="K92" s="298"/>
      <c r="L92" s="299"/>
      <c r="M92" s="300"/>
      <c r="N92" s="300"/>
      <c r="O92" s="300"/>
      <c r="P92" s="300"/>
    </row>
    <row r="93" spans="2:16" x14ac:dyDescent="0.35">
      <c r="B93" s="355" t="s">
        <v>1</v>
      </c>
      <c r="C93" s="356">
        <f>SUM(C76:C92)</f>
        <v>63</v>
      </c>
      <c r="D93" s="357"/>
      <c r="E93" s="357"/>
      <c r="F93" s="358">
        <f>F76*$C$16+$C$19*F79+F80*$C$20+$C$21*F81+F83*$C$23+$C$25*F85+F86*$C$26+$C$28*F88+F89*$C$29+$C$30*F90+F91*$C$31</f>
        <v>1578389.5151499999</v>
      </c>
      <c r="G93" s="358">
        <f t="shared" ref="G93:K93" si="76">G76*$C$16+$C$19*G79+G80*$C$20+$C$21*G81+G83*$C$23+$C$25*G85+G86*$C$26+$C$28*G88+G89*$C$29+$C$30*G90+G91*$C$31</f>
        <v>21308.258454524999</v>
      </c>
      <c r="H93" s="358">
        <f t="shared" si="76"/>
        <v>710275.28181750025</v>
      </c>
      <c r="I93" s="358">
        <f t="shared" si="76"/>
        <v>31567.790303000005</v>
      </c>
      <c r="J93" s="358">
        <f t="shared" si="76"/>
        <v>47351.685454499995</v>
      </c>
      <c r="K93" s="358">
        <f t="shared" si="76"/>
        <v>44500</v>
      </c>
      <c r="L93" s="359">
        <f>SUM(L76:L92)</f>
        <v>4774556.88894575</v>
      </c>
      <c r="M93" s="300"/>
      <c r="N93" s="300"/>
      <c r="O93" s="300"/>
      <c r="P93" s="300"/>
    </row>
    <row r="94" spans="2:16" s="9" customFormat="1" x14ac:dyDescent="0.35">
      <c r="C94" s="32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2:16" s="9" customFormat="1" x14ac:dyDescent="0.35">
      <c r="C95" s="32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2:16" s="9" customFormat="1" x14ac:dyDescent="0.35">
      <c r="C96" s="32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2:16" s="9" customFormat="1" x14ac:dyDescent="0.35">
      <c r="C97" s="32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2:16" s="9" customFormat="1" x14ac:dyDescent="0.35">
      <c r="C98" s="32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2:16" s="9" customFormat="1" x14ac:dyDescent="0.35">
      <c r="C99" s="32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2:16" s="9" customFormat="1" x14ac:dyDescent="0.35">
      <c r="C100" s="32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</row>
    <row r="101" spans="2:16" s="9" customFormat="1" x14ac:dyDescent="0.35">
      <c r="C101" s="32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</row>
    <row r="102" spans="2:16" s="9" customFormat="1" x14ac:dyDescent="0.35">
      <c r="C102" s="32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</row>
    <row r="103" spans="2:16" s="9" customFormat="1" x14ac:dyDescent="0.35">
      <c r="C103" s="32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</row>
    <row r="104" spans="2:16" s="9" customFormat="1" x14ac:dyDescent="0.35">
      <c r="C104" s="32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</row>
    <row r="105" spans="2:16" s="9" customFormat="1" x14ac:dyDescent="0.35">
      <c r="C105" s="32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</row>
    <row r="106" spans="2:16" s="9" customFormat="1" x14ac:dyDescent="0.35">
      <c r="C106" s="32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</row>
    <row r="107" spans="2:16" s="9" customFormat="1" x14ac:dyDescent="0.35">
      <c r="C107" s="32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</row>
    <row r="108" spans="2:16" s="9" customFormat="1" x14ac:dyDescent="0.35">
      <c r="C108" s="32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</row>
    <row r="109" spans="2:16" s="9" customFormat="1" x14ac:dyDescent="0.35">
      <c r="C109" s="32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</row>
    <row r="110" spans="2:16" s="9" customFormat="1" x14ac:dyDescent="0.35">
      <c r="C110" s="32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</row>
    <row r="111" spans="2:16" s="9" customFormat="1" x14ac:dyDescent="0.35">
      <c r="C111" s="32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2:16" x14ac:dyDescent="0.35">
      <c r="B112" s="9"/>
      <c r="C112" s="320"/>
      <c r="D112" s="9"/>
      <c r="E112" s="9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</row>
    <row r="113" spans="2:16" x14ac:dyDescent="0.35">
      <c r="B113" s="9"/>
      <c r="C113" s="320"/>
      <c r="D113" s="9"/>
      <c r="E113" s="9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</row>
    <row r="114" spans="2:16" x14ac:dyDescent="0.35">
      <c r="B114" s="9"/>
      <c r="C114" s="320"/>
      <c r="D114" s="9"/>
      <c r="E114" s="9"/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</row>
    <row r="115" spans="2:16" x14ac:dyDescent="0.35">
      <c r="B115" s="9"/>
      <c r="C115" s="320"/>
      <c r="D115" s="9"/>
      <c r="E115" s="9"/>
      <c r="F115" s="300"/>
      <c r="G115" s="300"/>
      <c r="H115" s="300"/>
      <c r="I115" s="300"/>
      <c r="J115" s="300"/>
      <c r="K115" s="300"/>
      <c r="L115" s="300"/>
      <c r="M115" s="300"/>
      <c r="N115" s="300"/>
      <c r="O115" s="300"/>
      <c r="P115" s="300"/>
    </row>
    <row r="116" spans="2:16" x14ac:dyDescent="0.35">
      <c r="B116" s="9"/>
      <c r="C116" s="320"/>
      <c r="D116" s="9"/>
      <c r="E116" s="9"/>
      <c r="F116" s="300"/>
      <c r="G116" s="300"/>
      <c r="H116" s="300"/>
      <c r="I116" s="300"/>
      <c r="J116" s="300"/>
      <c r="K116" s="300"/>
      <c r="L116" s="300"/>
      <c r="M116" s="300"/>
      <c r="N116" s="300"/>
      <c r="O116" s="300"/>
      <c r="P116" s="300"/>
    </row>
    <row r="117" spans="2:16" x14ac:dyDescent="0.35">
      <c r="B117" s="9"/>
      <c r="C117" s="320"/>
      <c r="D117" s="9"/>
      <c r="E117" s="9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</row>
    <row r="118" spans="2:16" x14ac:dyDescent="0.35">
      <c r="B118" s="9"/>
      <c r="C118" s="320"/>
      <c r="D118" s="9"/>
      <c r="E118" s="9"/>
      <c r="F118" s="300"/>
      <c r="G118" s="300"/>
      <c r="H118" s="300"/>
      <c r="I118" s="300"/>
      <c r="J118" s="300"/>
      <c r="K118" s="300"/>
      <c r="L118" s="300"/>
      <c r="M118" s="300"/>
      <c r="N118" s="300"/>
      <c r="O118" s="300"/>
      <c r="P118" s="300"/>
    </row>
    <row r="119" spans="2:16" x14ac:dyDescent="0.35">
      <c r="B119" s="9"/>
      <c r="C119" s="320"/>
      <c r="D119" s="9"/>
      <c r="E119" s="9"/>
      <c r="F119" s="300"/>
      <c r="G119" s="300"/>
      <c r="H119" s="300"/>
      <c r="I119" s="300"/>
      <c r="J119" s="300"/>
      <c r="K119" s="300"/>
      <c r="L119" s="300"/>
      <c r="M119" s="300"/>
      <c r="N119" s="300"/>
      <c r="O119" s="300"/>
      <c r="P119" s="300"/>
    </row>
    <row r="120" spans="2:16" x14ac:dyDescent="0.35">
      <c r="B120" s="9"/>
      <c r="C120" s="320"/>
      <c r="D120" s="9"/>
      <c r="E120" s="9"/>
      <c r="F120" s="300"/>
      <c r="G120" s="300"/>
      <c r="H120" s="300"/>
      <c r="I120" s="300"/>
      <c r="J120" s="300"/>
      <c r="K120" s="300"/>
      <c r="L120" s="300"/>
      <c r="M120" s="300"/>
      <c r="N120" s="300"/>
      <c r="O120" s="300"/>
      <c r="P120" s="300"/>
    </row>
    <row r="121" spans="2:16" x14ac:dyDescent="0.35">
      <c r="B121" s="9"/>
      <c r="C121" s="320"/>
      <c r="D121" s="9"/>
      <c r="E121" s="9"/>
      <c r="F121" s="300"/>
      <c r="G121" s="300"/>
      <c r="H121" s="300"/>
      <c r="I121" s="300"/>
      <c r="J121" s="300"/>
      <c r="K121" s="300"/>
      <c r="L121" s="300"/>
      <c r="M121" s="300"/>
      <c r="N121" s="300"/>
      <c r="O121" s="300"/>
      <c r="P121" s="300"/>
    </row>
    <row r="122" spans="2:16" x14ac:dyDescent="0.35">
      <c r="B122" s="9"/>
      <c r="C122" s="320"/>
      <c r="D122" s="9"/>
      <c r="E122" s="9"/>
      <c r="F122" s="300"/>
      <c r="G122" s="300"/>
      <c r="H122" s="300"/>
      <c r="I122" s="300"/>
      <c r="J122" s="300"/>
      <c r="K122" s="300"/>
      <c r="L122" s="300"/>
      <c r="M122" s="300"/>
      <c r="N122" s="300"/>
      <c r="O122" s="300"/>
      <c r="P122" s="300"/>
    </row>
    <row r="123" spans="2:16" x14ac:dyDescent="0.35">
      <c r="B123" s="9"/>
      <c r="C123" s="320"/>
      <c r="D123" s="9"/>
      <c r="E123" s="9"/>
      <c r="F123" s="300"/>
      <c r="G123" s="300"/>
      <c r="H123" s="300"/>
      <c r="I123" s="300"/>
      <c r="J123" s="300"/>
      <c r="K123" s="300"/>
      <c r="L123" s="300"/>
      <c r="M123" s="300"/>
      <c r="N123" s="300"/>
      <c r="O123" s="300"/>
      <c r="P123" s="300"/>
    </row>
    <row r="124" spans="2:16" x14ac:dyDescent="0.35">
      <c r="B124" s="9"/>
      <c r="C124" s="320"/>
      <c r="D124" s="9"/>
      <c r="E124" s="9"/>
      <c r="F124" s="300"/>
      <c r="G124" s="300"/>
      <c r="H124" s="300"/>
      <c r="I124" s="300"/>
      <c r="J124" s="300"/>
      <c r="K124" s="300"/>
      <c r="L124" s="300"/>
      <c r="M124" s="300"/>
      <c r="N124" s="300"/>
      <c r="O124" s="300"/>
      <c r="P124" s="300"/>
    </row>
    <row r="125" spans="2:16" x14ac:dyDescent="0.35">
      <c r="B125" s="9"/>
      <c r="C125" s="320"/>
      <c r="D125" s="9"/>
      <c r="E125" s="9"/>
      <c r="F125" s="300"/>
      <c r="G125" s="300"/>
      <c r="H125" s="300"/>
      <c r="I125" s="300"/>
      <c r="J125" s="300"/>
      <c r="K125" s="300"/>
      <c r="L125" s="300"/>
      <c r="M125" s="300"/>
      <c r="N125" s="300"/>
      <c r="O125" s="300"/>
      <c r="P125" s="300"/>
    </row>
    <row r="126" spans="2:16" x14ac:dyDescent="0.35">
      <c r="B126" s="9"/>
      <c r="C126" s="320"/>
      <c r="D126" s="9"/>
      <c r="E126" s="9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</row>
    <row r="127" spans="2:16" x14ac:dyDescent="0.35">
      <c r="B127" s="9"/>
      <c r="C127" s="320"/>
      <c r="D127" s="9"/>
      <c r="E127" s="9"/>
      <c r="F127" s="9"/>
      <c r="G127" s="9"/>
      <c r="H127" s="9"/>
      <c r="I127" s="9"/>
      <c r="J127" s="9"/>
      <c r="K127" s="9"/>
      <c r="L127" s="9"/>
    </row>
    <row r="128" spans="2:16" x14ac:dyDescent="0.35">
      <c r="B128" s="9"/>
      <c r="C128" s="320"/>
      <c r="D128" s="9"/>
      <c r="E128" s="9"/>
      <c r="F128" s="9"/>
      <c r="G128" s="9"/>
      <c r="H128" s="9"/>
      <c r="I128" s="9"/>
      <c r="J128" s="9"/>
      <c r="K128" s="9"/>
      <c r="L128" s="9"/>
    </row>
    <row r="129" spans="2:12" x14ac:dyDescent="0.35">
      <c r="B129" s="9"/>
      <c r="C129" s="320"/>
      <c r="D129" s="9"/>
      <c r="E129" s="9"/>
      <c r="F129" s="9"/>
      <c r="G129" s="9"/>
      <c r="H129" s="9"/>
      <c r="I129" s="9"/>
      <c r="J129" s="9"/>
      <c r="K129" s="9"/>
      <c r="L129" s="9"/>
    </row>
    <row r="130" spans="2:12" x14ac:dyDescent="0.35">
      <c r="B130" s="9"/>
      <c r="C130" s="320"/>
      <c r="D130" s="9"/>
      <c r="E130" s="9"/>
      <c r="F130" s="9"/>
      <c r="G130" s="9"/>
      <c r="H130" s="9"/>
      <c r="I130" s="9"/>
      <c r="J130" s="9"/>
      <c r="K130" s="9"/>
      <c r="L130" s="9"/>
    </row>
    <row r="131" spans="2:12" x14ac:dyDescent="0.35">
      <c r="B131" s="9"/>
      <c r="C131" s="320"/>
      <c r="D131" s="9"/>
      <c r="E131" s="9"/>
      <c r="F131" s="9"/>
      <c r="G131" s="9"/>
      <c r="H131" s="9"/>
      <c r="I131" s="9"/>
      <c r="J131" s="9"/>
      <c r="K131" s="9"/>
      <c r="L131" s="9"/>
    </row>
    <row r="132" spans="2:12" x14ac:dyDescent="0.35">
      <c r="B132" s="9"/>
      <c r="C132" s="320"/>
      <c r="D132" s="9"/>
      <c r="E132" s="9"/>
      <c r="F132" s="9"/>
      <c r="G132" s="9"/>
      <c r="H132" s="9"/>
      <c r="I132" s="9"/>
      <c r="J132" s="9"/>
      <c r="K132" s="9"/>
      <c r="L132" s="9"/>
    </row>
    <row r="133" spans="2:12" x14ac:dyDescent="0.35">
      <c r="B133" s="9"/>
      <c r="C133" s="320"/>
      <c r="D133" s="9"/>
      <c r="E133" s="9"/>
      <c r="F133" s="9"/>
      <c r="G133" s="9"/>
      <c r="H133" s="9"/>
      <c r="I133" s="9"/>
      <c r="J133" s="9"/>
      <c r="K133" s="9"/>
      <c r="L133" s="9"/>
    </row>
    <row r="134" spans="2:12" x14ac:dyDescent="0.35">
      <c r="B134" s="9"/>
      <c r="C134" s="320"/>
      <c r="D134" s="9"/>
      <c r="E134" s="9"/>
      <c r="F134" s="9"/>
      <c r="G134" s="9"/>
      <c r="H134" s="9"/>
      <c r="I134" s="9"/>
      <c r="J134" s="9"/>
      <c r="K134" s="9"/>
      <c r="L134" s="9"/>
    </row>
    <row r="135" spans="2:12" x14ac:dyDescent="0.35">
      <c r="B135" s="9"/>
      <c r="C135" s="320"/>
      <c r="D135" s="9"/>
      <c r="E135" s="9"/>
      <c r="F135" s="9"/>
      <c r="G135" s="9"/>
      <c r="H135" s="9"/>
      <c r="I135" s="9"/>
      <c r="J135" s="9"/>
      <c r="K135" s="9"/>
      <c r="L135" s="9"/>
    </row>
    <row r="136" spans="2:12" x14ac:dyDescent="0.35">
      <c r="B136" s="9"/>
      <c r="C136" s="320"/>
      <c r="D136" s="9"/>
      <c r="E136" s="9"/>
      <c r="F136" s="9"/>
      <c r="G136" s="9"/>
      <c r="H136" s="9"/>
      <c r="I136" s="9"/>
      <c r="J136" s="9"/>
      <c r="K136" s="9"/>
      <c r="L136" s="9"/>
    </row>
    <row r="137" spans="2:12" x14ac:dyDescent="0.35">
      <c r="B137" s="9"/>
      <c r="C137" s="320"/>
      <c r="D137" s="9"/>
      <c r="E137" s="9"/>
      <c r="F137" s="9"/>
      <c r="G137" s="9"/>
      <c r="H137" s="9"/>
      <c r="I137" s="9"/>
      <c r="J137" s="9"/>
      <c r="K137" s="9"/>
      <c r="L137" s="9"/>
    </row>
    <row r="138" spans="2:12" x14ac:dyDescent="0.35">
      <c r="B138" s="9"/>
      <c r="C138" s="320"/>
      <c r="D138" s="9"/>
      <c r="E138" s="9"/>
      <c r="F138" s="9"/>
      <c r="G138" s="9"/>
      <c r="H138" s="9"/>
      <c r="I138" s="9"/>
      <c r="J138" s="9"/>
      <c r="K138" s="9"/>
      <c r="L138" s="9"/>
    </row>
    <row r="139" spans="2:12" x14ac:dyDescent="0.35">
      <c r="B139" s="9"/>
      <c r="C139" s="320"/>
      <c r="D139" s="9"/>
      <c r="E139" s="9"/>
      <c r="F139" s="9"/>
      <c r="G139" s="9"/>
      <c r="H139" s="9"/>
      <c r="I139" s="9"/>
      <c r="J139" s="9"/>
      <c r="K139" s="9"/>
      <c r="L139" s="9"/>
    </row>
    <row r="140" spans="2:12" x14ac:dyDescent="0.35">
      <c r="B140" s="9"/>
      <c r="C140" s="320"/>
      <c r="D140" s="9"/>
      <c r="E140" s="9"/>
      <c r="F140" s="9"/>
      <c r="G140" s="9"/>
      <c r="H140" s="9"/>
      <c r="I140" s="9"/>
      <c r="J140" s="9"/>
      <c r="K140" s="9"/>
      <c r="L140" s="9"/>
    </row>
    <row r="141" spans="2:12" x14ac:dyDescent="0.35">
      <c r="B141" s="9"/>
      <c r="C141" s="320"/>
      <c r="D141" s="9"/>
      <c r="E141" s="9"/>
      <c r="F141" s="9"/>
      <c r="G141" s="9"/>
      <c r="H141" s="9"/>
      <c r="I141" s="9"/>
      <c r="J141" s="9"/>
      <c r="K141" s="9"/>
      <c r="L141" s="9"/>
    </row>
  </sheetData>
  <mergeCells count="1">
    <mergeCell ref="B2:L2"/>
  </mergeCells>
  <phoneticPr fontId="1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35" orientation="landscape" horizontalDpi="4294967292" verticalDpi="4294967292" r:id="rId1"/>
  <headerFooter>
    <oddHeader>Page &amp;P&amp;R&amp;F</oddHead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INTRO</vt:lpstr>
      <vt:lpstr>CASH_FLOW</vt:lpstr>
      <vt:lpstr>PROFIT_&amp;LOSS OVERVIEW</vt:lpstr>
      <vt:lpstr>PL PER MONTH</vt:lpstr>
      <vt:lpstr>HR_RESOURCES</vt:lpstr>
      <vt:lpstr>CASH_FLOW!Print_Area</vt:lpstr>
      <vt:lpstr>INTRO!Print_Area</vt:lpstr>
      <vt:lpstr>'PROFIT_&amp;LOSS OVERVIEW'!Print_Area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Plan Template</dc:title>
  <dc:creator>Vertex42.com</dc:creator>
  <dc:description>(c) 2017 Vertex42 LLC. All Rights Reserved.</dc:description>
  <cp:lastModifiedBy>BEI</cp:lastModifiedBy>
  <cp:lastPrinted>2020-06-10T11:14:04Z</cp:lastPrinted>
  <dcterms:created xsi:type="dcterms:W3CDTF">2015-07-09T18:07:32Z</dcterms:created>
  <dcterms:modified xsi:type="dcterms:W3CDTF">2022-04-14T12:30:11Z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2016 Vertex42 LLC</vt:lpwstr>
  </property>
  <property fmtid="{D5CDD505-2E9C-101B-9397-08002B2CF9AE}" pid="3" name="Version">
    <vt:lpwstr>1.0.3</vt:lpwstr>
  </property>
</Properties>
</file>